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usuf Data\YOUSUF 2\Compliance\Website Compliance\2025\CYQ2\Website Data as on Mar 2025\Financial Statements 5 years Half-yearly accounts\"/>
    </mc:Choice>
  </mc:AlternateContent>
  <xr:revisionPtr revIDLastSave="0" documentId="13_ncr:1_{CB57C03A-4660-4C0C-B45E-ED1A4A921D39}" xr6:coauthVersionLast="47" xr6:coauthVersionMax="47" xr10:uidLastSave="{00000000-0000-0000-0000-000000000000}"/>
  <bookViews>
    <workbookView xWindow="-120" yWindow="-120" windowWidth="29040" windowHeight="15720" activeTab="4" xr2:uid="{5F12A69B-BFC6-4667-B3F7-B258A219B20A}"/>
  </bookViews>
  <sheets>
    <sheet name="Dec 1H 2020" sheetId="1" r:id="rId1"/>
    <sheet name="Dec 1H 2021" sheetId="2" r:id="rId2"/>
    <sheet name="Dec 1H 2022" sheetId="3" r:id="rId3"/>
    <sheet name="Dec 1H 2023" sheetId="4" r:id="rId4"/>
    <sheet name="Dec 1H 2024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5" l="1"/>
  <c r="G85" i="5" s="1"/>
  <c r="G78" i="5"/>
  <c r="G76" i="5"/>
  <c r="G74" i="5"/>
  <c r="G72" i="5"/>
  <c r="G70" i="5"/>
  <c r="G66" i="5"/>
  <c r="G65" i="5"/>
  <c r="B62" i="5"/>
  <c r="G51" i="5"/>
  <c r="G50" i="5"/>
  <c r="G49" i="5"/>
  <c r="G48" i="5"/>
  <c r="G44" i="5"/>
  <c r="G43" i="5"/>
  <c r="G42" i="5"/>
  <c r="G41" i="5"/>
  <c r="G31" i="5"/>
  <c r="G30" i="5"/>
  <c r="G25" i="5"/>
  <c r="G20" i="5"/>
  <c r="G16" i="5"/>
  <c r="G14" i="5"/>
  <c r="G32" i="5" l="1"/>
  <c r="G53" i="5"/>
  <c r="G54" i="5" s="1"/>
  <c r="G80" i="5"/>
  <c r="G87" i="5" s="1"/>
  <c r="G91" i="5" s="1"/>
  <c r="G97" i="5" s="1"/>
  <c r="G19" i="5" l="1"/>
  <c r="G21" i="5" s="1"/>
  <c r="G35" i="5" l="1"/>
  <c r="G88" i="4" l="1"/>
  <c r="G77" i="4"/>
  <c r="G75" i="4"/>
  <c r="G73" i="4"/>
  <c r="G71" i="4"/>
  <c r="G69" i="4"/>
  <c r="G65" i="4"/>
  <c r="G64" i="4"/>
  <c r="B61" i="4"/>
  <c r="G51" i="4"/>
  <c r="G50" i="4"/>
  <c r="G49" i="4"/>
  <c r="G48" i="4"/>
  <c r="G44" i="4"/>
  <c r="G43" i="4"/>
  <c r="G42" i="4"/>
  <c r="G41" i="4"/>
  <c r="G31" i="4"/>
  <c r="G30" i="4"/>
  <c r="G25" i="4"/>
  <c r="G20" i="4"/>
  <c r="G16" i="4"/>
  <c r="G14" i="4"/>
  <c r="G53" i="4" l="1"/>
  <c r="G54" i="4"/>
  <c r="G32" i="4"/>
  <c r="G79" i="4"/>
  <c r="G84" i="4"/>
  <c r="G86" i="4" l="1"/>
  <c r="G90" i="4" s="1"/>
  <c r="G96" i="4" s="1"/>
  <c r="G19" i="4" l="1"/>
  <c r="G21" i="4" s="1"/>
  <c r="G35" i="4" l="1"/>
  <c r="G90" i="3" l="1"/>
  <c r="G86" i="3" s="1"/>
  <c r="G79" i="3"/>
  <c r="G77" i="3"/>
  <c r="G75" i="3"/>
  <c r="G73" i="3"/>
  <c r="G71" i="3"/>
  <c r="G67" i="3"/>
  <c r="G66" i="3"/>
  <c r="B63" i="3"/>
  <c r="G51" i="3"/>
  <c r="G50" i="3"/>
  <c r="G49" i="3"/>
  <c r="G48" i="3"/>
  <c r="G44" i="3"/>
  <c r="G43" i="3"/>
  <c r="G42" i="3"/>
  <c r="G41" i="3"/>
  <c r="G31" i="3"/>
  <c r="G30" i="3"/>
  <c r="G25" i="3"/>
  <c r="G24" i="3"/>
  <c r="G20" i="3"/>
  <c r="G16" i="3"/>
  <c r="G14" i="3"/>
  <c r="G53" i="3" l="1"/>
  <c r="G54" i="3" s="1"/>
  <c r="G81" i="3"/>
  <c r="G88" i="3" s="1"/>
  <c r="G92" i="3" s="1"/>
  <c r="G19" i="3" s="1"/>
  <c r="G21" i="3" s="1"/>
  <c r="G32" i="3"/>
  <c r="G98" i="3" l="1"/>
  <c r="G35" i="3"/>
  <c r="G87" i="2" l="1"/>
  <c r="G83" i="2"/>
  <c r="G76" i="2"/>
  <c r="G74" i="2"/>
  <c r="G72" i="2"/>
  <c r="G70" i="2"/>
  <c r="G68" i="2"/>
  <c r="G64" i="2"/>
  <c r="G63" i="2"/>
  <c r="B60" i="2"/>
  <c r="G51" i="2"/>
  <c r="G50" i="2"/>
  <c r="G49" i="2"/>
  <c r="G48" i="2"/>
  <c r="G44" i="2"/>
  <c r="G43" i="2"/>
  <c r="G42" i="2"/>
  <c r="G41" i="2"/>
  <c r="G31" i="2"/>
  <c r="G30" i="2"/>
  <c r="G25" i="2"/>
  <c r="G24" i="2"/>
  <c r="G20" i="2"/>
  <c r="G16" i="2"/>
  <c r="G14" i="2"/>
  <c r="G78" i="2" l="1"/>
  <c r="G85" i="2" s="1"/>
  <c r="G89" i="2" s="1"/>
  <c r="G95" i="2" s="1"/>
  <c r="G53" i="2"/>
  <c r="G54" i="2" s="1"/>
  <c r="G32" i="2"/>
  <c r="G19" i="2"/>
  <c r="G21" i="2" l="1"/>
  <c r="G35" i="2" l="1"/>
  <c r="H92" i="1" l="1"/>
  <c r="G90" i="1"/>
  <c r="G86" i="1" s="1"/>
  <c r="G79" i="1"/>
  <c r="G77" i="1"/>
  <c r="G75" i="1"/>
  <c r="G73" i="1"/>
  <c r="G71" i="1"/>
  <c r="G67" i="1"/>
  <c r="G66" i="1"/>
  <c r="B63" i="1"/>
  <c r="G51" i="1"/>
  <c r="G50" i="1"/>
  <c r="G49" i="1"/>
  <c r="G48" i="1"/>
  <c r="G44" i="1"/>
  <c r="G43" i="1"/>
  <c r="G42" i="1"/>
  <c r="G41" i="1"/>
  <c r="G31" i="1"/>
  <c r="G30" i="1"/>
  <c r="G25" i="1"/>
  <c r="G24" i="1"/>
  <c r="G20" i="1"/>
  <c r="G16" i="1"/>
  <c r="G14" i="1"/>
  <c r="G53" i="1" l="1"/>
  <c r="G54" i="1" s="1"/>
  <c r="G32" i="1"/>
  <c r="G81" i="1"/>
  <c r="G88" i="1" s="1"/>
  <c r="G92" i="1" s="1"/>
  <c r="G98" i="1" l="1"/>
  <c r="G19" i="1"/>
  <c r="G21" i="1" l="1"/>
  <c r="G35" i="1" l="1"/>
</calcChain>
</file>

<file path=xl/sharedStrings.xml><?xml version="1.0" encoding="utf-8"?>
<sst xmlns="http://schemas.openxmlformats.org/spreadsheetml/2006/main" count="255" uniqueCount="52">
  <si>
    <t>NAEL CAPITAL (PRIVATE) LIMITED</t>
  </si>
  <si>
    <t xml:space="preserve">BALANCE SHEET (UNAUDITED) </t>
  </si>
  <si>
    <t>AS AT DECEMBER 31, 2020</t>
  </si>
  <si>
    <t>Upto</t>
  </si>
  <si>
    <t>CAPITAL AND LIABILITIES</t>
  </si>
  <si>
    <t>RUPEES</t>
  </si>
  <si>
    <t>Authorised Capital</t>
  </si>
  <si>
    <t>3,000,000 Ordinary Shares of Rs.100/ each</t>
  </si>
  <si>
    <t xml:space="preserve">Issued   Subscribed   &amp;   Paid  up  Capital </t>
  </si>
  <si>
    <t>Share Preimum</t>
  </si>
  <si>
    <t>\</t>
  </si>
  <si>
    <t>Surplus on investment available for sale</t>
  </si>
  <si>
    <t>Profit/(Loss) for the period</t>
  </si>
  <si>
    <t>Unappropriated (Loss)/Profit Carried Forward</t>
  </si>
  <si>
    <t>Shareholders' Equity</t>
  </si>
  <si>
    <t>NON-CURRENT LIABILITIES</t>
  </si>
  <si>
    <t>Advance Against Issue of Shares</t>
  </si>
  <si>
    <t>Liabilities against assets subject to Finance Lease</t>
  </si>
  <si>
    <t>Deferred Taxation (Liability)</t>
  </si>
  <si>
    <t>CURRENT LIABILITIES</t>
  </si>
  <si>
    <t>Current maturity of liabilities against assets subject to Finance Lease</t>
  </si>
  <si>
    <t>Creditors, Accrued and Other Liabilities</t>
  </si>
  <si>
    <t>PROPERTY AND ASSETS</t>
  </si>
  <si>
    <t>FIXED ASSETS</t>
  </si>
  <si>
    <t>Operating Fixed Assets - Tangible</t>
  </si>
  <si>
    <t>Intangible Assets</t>
  </si>
  <si>
    <t>Investment - Available for Sale</t>
  </si>
  <si>
    <t>Long Term Deposits</t>
  </si>
  <si>
    <t>CURRENT ASSETS</t>
  </si>
  <si>
    <t>Short Term Investment</t>
  </si>
  <si>
    <t>Trade Debts - considered good</t>
  </si>
  <si>
    <t>Advances, Deposits, Prepayments &amp; Other Receivables</t>
  </si>
  <si>
    <t xml:space="preserve"> </t>
  </si>
  <si>
    <t>Cash &amp; Bank Balances</t>
  </si>
  <si>
    <t>Deferred Taxation (Asset)</t>
  </si>
  <si>
    <t>PROFIT AND LOSS ACCOUNT (UNAUDITED)</t>
  </si>
  <si>
    <t>Operating Revenue</t>
  </si>
  <si>
    <t>Capital Gain</t>
  </si>
  <si>
    <t>Dividend Income</t>
  </si>
  <si>
    <t>Return on Bank Deposits</t>
  </si>
  <si>
    <t>Return On KSE Exposure Deposit on Ready Market</t>
  </si>
  <si>
    <t>Operating Expenses</t>
  </si>
  <si>
    <t>Profit/(Loss) Before Tax</t>
  </si>
  <si>
    <t xml:space="preserve">Taxation </t>
  </si>
  <si>
    <t>Profit/(Loss)/Profit for the period Transferred to Balance Sheet</t>
  </si>
  <si>
    <t>Unappropriated (Loss)/Profit Brought Forward</t>
  </si>
  <si>
    <t>Unappropriated Gain/Loss Carried Forward</t>
  </si>
  <si>
    <t>AS AT Dec 31, 2021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</si>
  <si>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0</t>
  </si>
  <si>
    <t>AS AT DECEMBER 31, 2022</t>
  </si>
  <si>
    <t>AS AT DECEBER 31, 2023</t>
  </si>
  <si>
    <t>AS AT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</si>
</sst>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164" fontId="3" fillId="2" borderId="0" xfId="0" applyNumberFormat="1" applyFont="1" applyFill="1" applyAlignment="1">
      <alignment horizontal="center"/>
    </xf>
    <xf numFmtId="41" fontId="3" fillId="3" borderId="0" xfId="0" applyNumberFormat="1" applyFont="1" applyFill="1"/>
    <xf numFmtId="0" fontId="7" fillId="3" borderId="0" xfId="0" applyFont="1" applyFill="1"/>
    <xf numFmtId="0" fontId="3" fillId="3" borderId="0" xfId="0" applyFont="1" applyFill="1"/>
    <xf numFmtId="0" fontId="6" fillId="0" borderId="0" xfId="0" applyFont="1" applyAlignment="1">
      <alignment horizontal="center"/>
    </xf>
    <xf numFmtId="41" fontId="6" fillId="0" borderId="0" xfId="0" applyNumberFormat="1" applyFont="1"/>
    <xf numFmtId="0" fontId="6" fillId="0" borderId="0" xfId="0" applyFont="1"/>
    <xf numFmtId="41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1" xfId="1" applyNumberFormat="1" applyFont="1" applyFill="1" applyBorder="1" applyAlignment="1">
      <alignment shrinkToFit="1"/>
    </xf>
    <xf numFmtId="0" fontId="4" fillId="0" borderId="0" xfId="0" applyFont="1" applyAlignment="1">
      <alignment shrinkToFit="1"/>
    </xf>
    <xf numFmtId="165" fontId="4" fillId="0" borderId="0" xfId="1" applyNumberFormat="1" applyFont="1" applyFill="1" applyBorder="1" applyAlignment="1">
      <alignment shrinkToFit="1"/>
    </xf>
    <xf numFmtId="0" fontId="4" fillId="0" borderId="2" xfId="0" applyFont="1" applyBorder="1" applyAlignment="1">
      <alignment shrinkToFit="1"/>
    </xf>
    <xf numFmtId="165" fontId="4" fillId="0" borderId="3" xfId="1" applyNumberFormat="1" applyFont="1" applyFill="1" applyBorder="1" applyAlignment="1">
      <alignment shrinkToFit="1"/>
    </xf>
    <xf numFmtId="165" fontId="0" fillId="0" borderId="0" xfId="0" applyNumberFormat="1"/>
    <xf numFmtId="165" fontId="4" fillId="0" borderId="4" xfId="1" applyNumberFormat="1" applyFont="1" applyFill="1" applyBorder="1" applyAlignment="1">
      <alignment shrinkToFit="1"/>
    </xf>
    <xf numFmtId="165" fontId="9" fillId="0" borderId="0" xfId="1" applyNumberFormat="1" applyFont="1" applyFill="1" applyBorder="1" applyAlignment="1">
      <alignment shrinkToFit="1"/>
    </xf>
    <xf numFmtId="0" fontId="5" fillId="3" borderId="0" xfId="0" applyFont="1" applyFill="1"/>
    <xf numFmtId="165" fontId="9" fillId="0" borderId="0" xfId="0" applyNumberFormat="1" applyFont="1" applyAlignment="1">
      <alignment horizontal="right" shrinkToFit="1"/>
    </xf>
    <xf numFmtId="165" fontId="4" fillId="0" borderId="2" xfId="0" applyNumberFormat="1" applyFont="1" applyBorder="1" applyAlignment="1">
      <alignment horizontal="right" shrinkToFit="1"/>
    </xf>
    <xf numFmtId="165" fontId="4" fillId="0" borderId="0" xfId="0" applyNumberFormat="1" applyFont="1" applyAlignment="1">
      <alignment horizontal="right" shrinkToFit="1"/>
    </xf>
    <xf numFmtId="165" fontId="4" fillId="0" borderId="4" xfId="0" applyNumberFormat="1" applyFont="1" applyBorder="1" applyAlignment="1">
      <alignment horizontal="right" shrinkToFit="1"/>
    </xf>
    <xf numFmtId="165" fontId="4" fillId="0" borderId="5" xfId="0" applyNumberFormat="1" applyFont="1" applyBorder="1" applyAlignment="1">
      <alignment horizontal="right" shrinkToFit="1"/>
    </xf>
    <xf numFmtId="165" fontId="10" fillId="0" borderId="0" xfId="0" applyNumberFormat="1" applyFont="1"/>
    <xf numFmtId="165" fontId="4" fillId="0" borderId="0" xfId="0" applyNumberFormat="1" applyFont="1" applyAlignment="1">
      <alignment shrinkToFit="1"/>
    </xf>
    <xf numFmtId="165" fontId="4" fillId="0" borderId="0" xfId="0" applyNumberFormat="1" applyFont="1"/>
    <xf numFmtId="43" fontId="4" fillId="0" borderId="0" xfId="0" applyNumberFormat="1" applyFont="1" applyAlignment="1">
      <alignment shrinkToFit="1"/>
    </xf>
    <xf numFmtId="165" fontId="4" fillId="0" borderId="2" xfId="1" applyNumberFormat="1" applyFont="1" applyFill="1" applyBorder="1" applyAlignment="1">
      <alignment shrinkToFit="1"/>
    </xf>
    <xf numFmtId="165" fontId="4" fillId="0" borderId="5" xfId="0" applyNumberFormat="1" applyFont="1" applyBorder="1" applyAlignment="1">
      <alignment shrinkToFit="1"/>
    </xf>
    <xf numFmtId="43" fontId="4" fillId="0" borderId="0" xfId="1" applyFont="1" applyFill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1" fontId="4" fillId="0" borderId="6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6" xfId="1" applyNumberFormat="1" applyFont="1" applyFill="1" applyBorder="1"/>
    <xf numFmtId="165" fontId="4" fillId="0" borderId="5" xfId="1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shrinkToFit="1"/>
    </xf>
    <xf numFmtId="165" fontId="4" fillId="0" borderId="0" xfId="2" applyNumberFormat="1" applyFont="1" applyFill="1" applyBorder="1" applyAlignment="1">
      <alignment shrinkToFit="1"/>
    </xf>
    <xf numFmtId="165" fontId="4" fillId="0" borderId="3" xfId="2" applyNumberFormat="1" applyFont="1" applyFill="1" applyBorder="1" applyAlignment="1">
      <alignment shrinkToFit="1"/>
    </xf>
    <xf numFmtId="165" fontId="4" fillId="0" borderId="4" xfId="2" applyNumberFormat="1" applyFont="1" applyFill="1" applyBorder="1" applyAlignment="1">
      <alignment shrinkToFit="1"/>
    </xf>
    <xf numFmtId="165" fontId="9" fillId="0" borderId="0" xfId="2" applyNumberFormat="1" applyFont="1" applyFill="1" applyBorder="1" applyAlignment="1">
      <alignment shrinkToFit="1"/>
    </xf>
    <xf numFmtId="165" fontId="4" fillId="0" borderId="2" xfId="2" applyNumberFormat="1" applyFont="1" applyFill="1" applyBorder="1" applyAlignment="1">
      <alignment shrinkToFit="1"/>
    </xf>
    <xf numFmtId="43" fontId="4" fillId="0" borderId="0" xfId="2" applyFont="1" applyFill="1" applyBorder="1" applyAlignment="1">
      <alignment horizontal="center" shrinkToFit="1"/>
    </xf>
    <xf numFmtId="165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center"/>
    </xf>
    <xf numFmtId="41" fontId="4" fillId="0" borderId="6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5" fontId="4" fillId="0" borderId="6" xfId="2" applyNumberFormat="1" applyFont="1" applyFill="1" applyBorder="1"/>
    <xf numFmtId="165" fontId="4" fillId="0" borderId="5" xfId="2" applyNumberFormat="1" applyFont="1" applyFill="1" applyBorder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omma 2" xfId="2" xr:uid="{D94C6F80-524F-443D-A5F4-A2484DA81A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C350B-72A2-4289-90DA-D059ABCD4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60</xdr:row>
      <xdr:rowOff>-1</xdr:rowOff>
    </xdr:from>
    <xdr:to>
      <xdr:col>2</xdr:col>
      <xdr:colOff>214329</xdr:colOff>
      <xdr:row>63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7BB81C-B4C2-4584-94C7-01BF83AEDC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23823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07405F-3CDE-43C6-A9FE-06AD6C929B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60</xdr:row>
      <xdr:rowOff>-1</xdr:rowOff>
    </xdr:from>
    <xdr:to>
      <xdr:col>2</xdr:col>
      <xdr:colOff>214329</xdr:colOff>
      <xdr:row>63</xdr:row>
      <xdr:rowOff>2800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D6C75F-127C-4348-A743-5F8E0264A8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91437-3E94-4BAA-A1AC-DA7733196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57</xdr:row>
      <xdr:rowOff>-1</xdr:rowOff>
    </xdr:from>
    <xdr:to>
      <xdr:col>2</xdr:col>
      <xdr:colOff>214329</xdr:colOff>
      <xdr:row>60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D4C41-3B91-4CCE-BF05-00FD1F60CA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D10AC-41DE-4A33-95FC-46F78B66AB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60</xdr:row>
      <xdr:rowOff>-1</xdr:rowOff>
    </xdr:from>
    <xdr:to>
      <xdr:col>2</xdr:col>
      <xdr:colOff>214329</xdr:colOff>
      <xdr:row>63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F537D1-CA27-4EB3-BD76-F6DFD480FC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32709-1DA8-4EBD-9CFF-DEC6E869B3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58</xdr:row>
      <xdr:rowOff>-1</xdr:rowOff>
    </xdr:from>
    <xdr:to>
      <xdr:col>2</xdr:col>
      <xdr:colOff>214329</xdr:colOff>
      <xdr:row>61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1C412E-A605-47F5-8558-8FFA8DC757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5</xdr:row>
      <xdr:rowOff>23823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452D1-3964-48A9-B9F7-00F27F8D14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90511"/>
          <a:ext cx="823914" cy="785812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59</xdr:row>
      <xdr:rowOff>-1</xdr:rowOff>
    </xdr:from>
    <xdr:to>
      <xdr:col>2</xdr:col>
      <xdr:colOff>214329</xdr:colOff>
      <xdr:row>62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E1BDA3-7AD1-49FF-83CF-B3B33244C4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3020674"/>
          <a:ext cx="823914" cy="717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0\Dec-20\ACCOUNTS%2031%20DEC%202020.xlsx" TargetMode="External"/><Relationship Id="rId1" Type="http://schemas.openxmlformats.org/officeDocument/2006/relationships/externalLinkPath" Target="/Yousuf%20Data/YOUSUF%202/MONTHLY%20ACCOUNTS/2020/Dec-20/ACCOUNTS%2031%20DE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1\Dec-21\LC%2030%20Dec%202021.xlsx" TargetMode="External"/><Relationship Id="rId1" Type="http://schemas.openxmlformats.org/officeDocument/2006/relationships/externalLinkPath" Target="/Yousuf%20Data/YOUSUF%202/MONTHLY%20ACCOUNTS/2021/Dec-21/LC%2030%20De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2\Dec-22\Monthly%20Accounts%20Dec-%202022%20.xlsx" TargetMode="External"/><Relationship Id="rId1" Type="http://schemas.openxmlformats.org/officeDocument/2006/relationships/externalLinkPath" Target="/Yousuf%20Data/YOUSUF%202/MONTHLY%20ACCOUNTS/2022/Dec-22/Monthly%20Accounts%20Dec-%2020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3\Dec-23\Monthly%20Accounts%20Dec-%202023%20.xlsx" TargetMode="External"/><Relationship Id="rId1" Type="http://schemas.openxmlformats.org/officeDocument/2006/relationships/externalLinkPath" Target="/Yousuf%20Data/YOUSUF%202/MONTHLY%20ACCOUNTS/2023/Dec-23/Monthly%20Accounts%20Dec-%202023%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4\Dec%202024\Monthly%20Accounts%20December-%202024.xlsx" TargetMode="External"/><Relationship Id="rId1" Type="http://schemas.openxmlformats.org/officeDocument/2006/relationships/externalLinkPath" Target="/Yousuf%20Data/YOUSUF%202/MONTHLY%20ACCOUNTS/2024/Dec%202024/Monthly%20Accounts%20December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vestment Calculation for LC"/>
      <sheetName val="Int Earned-Accumulated"/>
      <sheetName val="Liquid Capital &amp; Net Worth"/>
      <sheetName val="Haircut"/>
      <sheetName val="NAV"/>
      <sheetName val="Annexure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32952926.27</v>
          </cell>
        </row>
        <row r="56">
          <cell r="K56">
            <v>6610.555555555562</v>
          </cell>
        </row>
        <row r="60">
          <cell r="K60">
            <v>1125000.2500000033</v>
          </cell>
        </row>
        <row r="68">
          <cell r="I68">
            <v>3607610.5555555555</v>
          </cell>
        </row>
        <row r="70">
          <cell r="I70">
            <v>10703821</v>
          </cell>
        </row>
        <row r="78">
          <cell r="I78">
            <v>1302000</v>
          </cell>
        </row>
        <row r="82">
          <cell r="I82">
            <v>13999807.030000001</v>
          </cell>
        </row>
        <row r="90">
          <cell r="I90">
            <v>1839958.56</v>
          </cell>
        </row>
        <row r="108">
          <cell r="I108">
            <v>4625973.93</v>
          </cell>
        </row>
        <row r="135">
          <cell r="I135">
            <v>55434684.679999992</v>
          </cell>
        </row>
        <row r="151">
          <cell r="I151">
            <v>36477708.960000001</v>
          </cell>
        </row>
        <row r="158">
          <cell r="I158">
            <v>11736961.689999999</v>
          </cell>
        </row>
        <row r="170">
          <cell r="I170">
            <v>235592.03</v>
          </cell>
        </row>
        <row r="173">
          <cell r="I173">
            <v>13094</v>
          </cell>
        </row>
        <row r="176">
          <cell r="I176">
            <v>350079.32</v>
          </cell>
        </row>
        <row r="223">
          <cell r="I223">
            <v>646191.14</v>
          </cell>
        </row>
        <row r="225">
          <cell r="I225">
            <v>13653040.206666667</v>
          </cell>
        </row>
      </sheetData>
      <sheetData sheetId="2"/>
      <sheetData sheetId="3">
        <row r="157">
          <cell r="M157">
            <v>5751066.2146999985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 (Website)"/>
      <sheetName val="Balance Sheet &amp; PNL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/>
      <sheetData sheetId="2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17683080.359999999</v>
          </cell>
        </row>
        <row r="56">
          <cell r="K56">
            <v>5115.74074074073</v>
          </cell>
        </row>
        <row r="60">
          <cell r="K60">
            <v>1287886.4907407437</v>
          </cell>
        </row>
        <row r="68">
          <cell r="I68">
            <v>3606115.7407407407</v>
          </cell>
        </row>
        <row r="70">
          <cell r="I70">
            <v>24121439</v>
          </cell>
        </row>
        <row r="78">
          <cell r="I78">
            <v>1302000</v>
          </cell>
        </row>
        <row r="82">
          <cell r="I82">
            <v>11725708.539999999</v>
          </cell>
        </row>
        <row r="90">
          <cell r="I90">
            <v>1954832.63</v>
          </cell>
        </row>
        <row r="108">
          <cell r="I108">
            <v>3351735.91</v>
          </cell>
        </row>
        <row r="136">
          <cell r="I136">
            <v>49275920.670000002</v>
          </cell>
        </row>
        <row r="152">
          <cell r="I152">
            <v>18954312.93</v>
          </cell>
        </row>
        <row r="159">
          <cell r="I159">
            <v>7108792.6600000001</v>
          </cell>
        </row>
        <row r="173">
          <cell r="I173">
            <v>1156568.55</v>
          </cell>
        </row>
        <row r="176">
          <cell r="I176">
            <v>498</v>
          </cell>
        </row>
        <row r="179">
          <cell r="I179">
            <v>711418</v>
          </cell>
        </row>
        <row r="228">
          <cell r="I228">
            <v>386366.69</v>
          </cell>
        </row>
        <row r="230">
          <cell r="I230">
            <v>11794341.177037034</v>
          </cell>
        </row>
      </sheetData>
      <sheetData sheetId="3"/>
      <sheetData sheetId="4">
        <row r="172">
          <cell r="M172">
            <v>-18715615.600000001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23377641.690000001</v>
          </cell>
        </row>
        <row r="56">
          <cell r="K56">
            <v>0</v>
          </cell>
        </row>
        <row r="60">
          <cell r="K60">
            <v>717721.88888888899</v>
          </cell>
        </row>
        <row r="68">
          <cell r="I68">
            <v>3601000</v>
          </cell>
        </row>
        <row r="70">
          <cell r="I70">
            <v>11060615</v>
          </cell>
        </row>
        <row r="78">
          <cell r="I78">
            <v>1302000</v>
          </cell>
        </row>
        <row r="82">
          <cell r="I82">
            <v>13020843.069999998</v>
          </cell>
        </row>
        <row r="90">
          <cell r="I90">
            <v>2175288</v>
          </cell>
        </row>
        <row r="108">
          <cell r="I108">
            <v>7604460.4000000004</v>
          </cell>
        </row>
        <row r="136">
          <cell r="I136">
            <v>33796353.809999995</v>
          </cell>
        </row>
        <row r="152">
          <cell r="I152">
            <v>24339154.559999999</v>
          </cell>
        </row>
        <row r="159">
          <cell r="I159">
            <v>5842187.75</v>
          </cell>
        </row>
        <row r="174">
          <cell r="I174">
            <v>579840.72</v>
          </cell>
        </row>
        <row r="177">
          <cell r="I177">
            <v>789.9</v>
          </cell>
        </row>
        <row r="180">
          <cell r="I180">
            <v>938261.56</v>
          </cell>
        </row>
        <row r="229">
          <cell r="I229">
            <v>164517.12</v>
          </cell>
        </row>
        <row r="231">
          <cell r="I231">
            <v>11957466.671111111</v>
          </cell>
        </row>
      </sheetData>
      <sheetData sheetId="2"/>
      <sheetData sheetId="3">
        <row r="170">
          <cell r="M170">
            <v>-4936796.2090000007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Sheet1"/>
      <sheetName val="Expenditure"/>
      <sheetName val="Capital Gain Working "/>
      <sheetName val="Investment Calculation for LC"/>
      <sheetName val="Int Earned-Accumulated"/>
      <sheetName val="Mutual Fund Income"/>
      <sheetName val="Liquid Capital &amp; Net Worth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22480095.289999999</v>
          </cell>
        </row>
        <row r="56">
          <cell r="K56">
            <v>0</v>
          </cell>
        </row>
        <row r="60">
          <cell r="K60">
            <v>137523.90277777775</v>
          </cell>
        </row>
        <row r="68">
          <cell r="I68">
            <v>3601000</v>
          </cell>
        </row>
        <row r="70">
          <cell r="I70">
            <v>8000836</v>
          </cell>
        </row>
        <row r="78">
          <cell r="I78">
            <v>1302000</v>
          </cell>
        </row>
        <row r="82">
          <cell r="I82">
            <v>32803570.5</v>
          </cell>
        </row>
        <row r="90">
          <cell r="I90">
            <v>1101.18</v>
          </cell>
        </row>
        <row r="108">
          <cell r="I108">
            <v>9977086</v>
          </cell>
        </row>
        <row r="136">
          <cell r="I136">
            <v>16904269.039999999</v>
          </cell>
        </row>
        <row r="152">
          <cell r="I152">
            <v>29533268</v>
          </cell>
        </row>
        <row r="159">
          <cell r="I159">
            <v>10560876.789999999</v>
          </cell>
        </row>
        <row r="174">
          <cell r="I174">
            <v>653155.6</v>
          </cell>
        </row>
        <row r="177">
          <cell r="I177">
            <v>0</v>
          </cell>
        </row>
        <row r="180">
          <cell r="I180">
            <v>1104400.8</v>
          </cell>
        </row>
        <row r="229">
          <cell r="I229">
            <v>426237.99</v>
          </cell>
        </row>
        <row r="231">
          <cell r="I231">
            <v>12610268.583888888</v>
          </cell>
        </row>
      </sheetData>
      <sheetData sheetId="2"/>
      <sheetData sheetId="3"/>
      <sheetData sheetId="4">
        <row r="239">
          <cell r="M239">
            <v>10553104.824199997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Capital Gain Working 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 refreshError="1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62833886.409999996</v>
          </cell>
        </row>
        <row r="56">
          <cell r="K56">
            <v>0</v>
          </cell>
        </row>
        <row r="60">
          <cell r="K60">
            <v>1316688</v>
          </cell>
        </row>
        <row r="68">
          <cell r="I68">
            <v>3601000</v>
          </cell>
        </row>
        <row r="70">
          <cell r="I70">
            <v>13850095.539999999</v>
          </cell>
        </row>
        <row r="78">
          <cell r="I78">
            <v>1302000</v>
          </cell>
        </row>
        <row r="82">
          <cell r="I82">
            <v>38957432.509999998</v>
          </cell>
        </row>
        <row r="90">
          <cell r="I90">
            <v>1101.18</v>
          </cell>
        </row>
        <row r="108">
          <cell r="I108">
            <v>14724579.75</v>
          </cell>
        </row>
        <row r="136">
          <cell r="I136">
            <v>49463676.220000006</v>
          </cell>
        </row>
        <row r="152">
          <cell r="I152">
            <v>63742663.810000002</v>
          </cell>
        </row>
        <row r="160">
          <cell r="I160">
            <v>16719527.640000001</v>
          </cell>
        </row>
        <row r="175">
          <cell r="I175">
            <v>1932953</v>
          </cell>
        </row>
        <row r="178">
          <cell r="I178">
            <v>0</v>
          </cell>
        </row>
        <row r="181">
          <cell r="I181">
            <v>1208958.42</v>
          </cell>
        </row>
        <row r="231">
          <cell r="I231">
            <v>365306.93</v>
          </cell>
        </row>
        <row r="233">
          <cell r="I233">
            <v>11644438.15</v>
          </cell>
        </row>
      </sheetData>
      <sheetData sheetId="2">
        <row r="727">
          <cell r="M727">
            <v>1639499.71</v>
          </cell>
        </row>
        <row r="741">
          <cell r="M741">
            <v>28430117.82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7B3E-1887-4DBA-A3F5-EF4F9F1F99BE}">
  <dimension ref="A2:M155"/>
  <sheetViews>
    <sheetView showGridLines="0" topLeftCell="A34" zoomScale="80" zoomScaleNormal="80" workbookViewId="0">
      <selection activeCell="A57" sqref="A57:XFD57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3.85546875" customWidth="1"/>
    <col min="7" max="7" width="16" bestFit="1" customWidth="1"/>
    <col min="8" max="8" width="2.7109375" customWidth="1"/>
    <col min="9" max="9" width="13.42578125" bestFit="1" customWidth="1"/>
    <col min="10" max="10" width="11.5703125" bestFit="1" customWidth="1"/>
    <col min="12" max="12" width="12.7109375" customWidth="1"/>
  </cols>
  <sheetData>
    <row r="2" spans="2:12" ht="18.75" x14ac:dyDescent="0.3">
      <c r="B2" s="60" t="s">
        <v>0</v>
      </c>
      <c r="C2" s="60"/>
      <c r="D2" s="60"/>
      <c r="E2" s="60"/>
      <c r="F2" s="60"/>
      <c r="G2" s="60"/>
      <c r="H2" s="60"/>
    </row>
    <row r="3" spans="2:12" ht="18.75" x14ac:dyDescent="0.3">
      <c r="B3" s="60" t="s">
        <v>1</v>
      </c>
      <c r="C3" s="60"/>
      <c r="D3" s="60"/>
      <c r="E3" s="60"/>
      <c r="F3" s="60"/>
      <c r="G3" s="60"/>
      <c r="H3" s="60"/>
    </row>
    <row r="4" spans="2:12" ht="18.75" x14ac:dyDescent="0.3">
      <c r="B4" s="60" t="s">
        <v>2</v>
      </c>
      <c r="C4" s="60"/>
      <c r="D4" s="60"/>
      <c r="E4" s="60"/>
      <c r="F4" s="60"/>
      <c r="G4" s="60"/>
      <c r="H4" s="60"/>
    </row>
    <row r="5" spans="2:12" x14ac:dyDescent="0.25">
      <c r="B5" s="1"/>
      <c r="C5" s="1"/>
      <c r="D5" s="1"/>
      <c r="E5" s="1"/>
      <c r="F5" s="1"/>
      <c r="G5" s="1"/>
      <c r="H5" s="1"/>
    </row>
    <row r="6" spans="2:12" x14ac:dyDescent="0.25">
      <c r="B6" s="1"/>
      <c r="C6" s="1"/>
      <c r="D6" s="1"/>
      <c r="E6" s="1"/>
      <c r="F6" s="1"/>
      <c r="G6" s="2" t="s">
        <v>3</v>
      </c>
      <c r="H6" s="3"/>
    </row>
    <row r="7" spans="2:12" x14ac:dyDescent="0.25">
      <c r="B7" s="1"/>
      <c r="C7" s="1"/>
      <c r="D7" s="1"/>
      <c r="E7" s="1"/>
      <c r="F7" s="1"/>
      <c r="G7" s="4">
        <v>44196</v>
      </c>
      <c r="H7" s="3"/>
    </row>
    <row r="8" spans="2:12" x14ac:dyDescent="0.25">
      <c r="B8" s="5" t="s">
        <v>4</v>
      </c>
      <c r="C8" s="6"/>
      <c r="D8" s="6"/>
      <c r="E8" s="7"/>
      <c r="F8" s="3"/>
      <c r="G8" s="2">
        <v>2020</v>
      </c>
      <c r="H8" s="3"/>
    </row>
    <row r="9" spans="2:12" x14ac:dyDescent="0.25">
      <c r="B9" s="9"/>
      <c r="C9" s="10"/>
      <c r="D9" s="10"/>
      <c r="E9" s="10"/>
      <c r="F9" s="10"/>
      <c r="G9" s="2" t="s">
        <v>5</v>
      </c>
      <c r="H9" s="3"/>
    </row>
    <row r="10" spans="2:12" x14ac:dyDescent="0.25">
      <c r="B10" s="11" t="s">
        <v>6</v>
      </c>
      <c r="C10" s="3"/>
      <c r="D10" s="3"/>
      <c r="E10" s="3"/>
      <c r="F10" s="3"/>
      <c r="G10" s="3"/>
      <c r="H10" s="3"/>
    </row>
    <row r="11" spans="2:12" ht="15.75" thickBot="1" x14ac:dyDescent="0.3">
      <c r="B11" s="11" t="s">
        <v>7</v>
      </c>
      <c r="C11" s="3"/>
      <c r="D11" s="3"/>
      <c r="E11" s="3"/>
      <c r="F11" s="12"/>
      <c r="G11" s="13">
        <v>300000000</v>
      </c>
      <c r="H11" s="14"/>
    </row>
    <row r="12" spans="2:12" ht="3.75" customHeight="1" thickTop="1" x14ac:dyDescent="0.25">
      <c r="B12" s="11"/>
      <c r="C12" s="3"/>
      <c r="D12" s="3"/>
      <c r="E12" s="3"/>
      <c r="F12" s="12"/>
      <c r="G12" s="14"/>
      <c r="H12" s="14"/>
    </row>
    <row r="13" spans="2:12" x14ac:dyDescent="0.25">
      <c r="B13" s="3"/>
      <c r="C13" s="3"/>
      <c r="D13" s="3"/>
      <c r="E13" s="3"/>
      <c r="F13" s="12"/>
      <c r="G13" s="16"/>
      <c r="H13" s="14"/>
    </row>
    <row r="14" spans="2:12" x14ac:dyDescent="0.25">
      <c r="B14" s="11" t="s">
        <v>8</v>
      </c>
      <c r="C14" s="3"/>
      <c r="D14" s="3"/>
      <c r="E14" s="3"/>
      <c r="F14" s="12"/>
      <c r="G14" s="17">
        <f>[1]NOTES!I11</f>
        <v>70434993</v>
      </c>
      <c r="H14" s="14"/>
    </row>
    <row r="15" spans="2:12" ht="3" customHeight="1" x14ac:dyDescent="0.25">
      <c r="B15" s="11"/>
      <c r="C15" s="3"/>
      <c r="D15" s="3"/>
      <c r="E15" s="3"/>
      <c r="F15" s="12"/>
      <c r="G15" s="17"/>
      <c r="H15" s="14"/>
    </row>
    <row r="16" spans="2:12" x14ac:dyDescent="0.25">
      <c r="B16" s="11" t="s">
        <v>9</v>
      </c>
      <c r="C16" s="3"/>
      <c r="D16" s="3"/>
      <c r="E16" s="3"/>
      <c r="F16" s="12"/>
      <c r="G16" s="17">
        <f>[1]NOTES!I14</f>
        <v>51000000</v>
      </c>
      <c r="H16" s="14"/>
      <c r="L16" s="18"/>
    </row>
    <row r="17" spans="2:12" ht="5.25" customHeight="1" x14ac:dyDescent="0.25">
      <c r="B17" s="11"/>
      <c r="C17" s="3"/>
      <c r="D17" s="3"/>
      <c r="E17" s="3"/>
      <c r="F17" s="12"/>
      <c r="G17" s="17" t="s">
        <v>10</v>
      </c>
      <c r="H17" s="14"/>
    </row>
    <row r="18" spans="2:12" ht="16.5" customHeight="1" x14ac:dyDescent="0.25">
      <c r="B18" s="11" t="s">
        <v>11</v>
      </c>
      <c r="C18" s="3"/>
      <c r="D18" s="3"/>
      <c r="E18" s="3"/>
      <c r="F18" s="12"/>
      <c r="G18" s="17">
        <v>0</v>
      </c>
      <c r="H18" s="14"/>
    </row>
    <row r="19" spans="2:12" ht="17.25" customHeight="1" x14ac:dyDescent="0.25">
      <c r="B19" s="11" t="s">
        <v>12</v>
      </c>
      <c r="C19" s="3"/>
      <c r="D19" s="3"/>
      <c r="E19" s="3"/>
      <c r="F19" s="12"/>
      <c r="G19" s="17">
        <f>G92</f>
        <v>4433753.0480333315</v>
      </c>
      <c r="H19" s="14"/>
    </row>
    <row r="20" spans="2:12" ht="16.5" customHeight="1" x14ac:dyDescent="0.25">
      <c r="B20" s="11" t="s">
        <v>13</v>
      </c>
      <c r="C20" s="3"/>
      <c r="D20" s="3"/>
      <c r="E20" s="3"/>
      <c r="F20" s="12"/>
      <c r="G20" s="19">
        <f>G94</f>
        <v>-29711718</v>
      </c>
      <c r="H20" s="14"/>
    </row>
    <row r="21" spans="2:12" x14ac:dyDescent="0.25">
      <c r="B21" s="11" t="s">
        <v>14</v>
      </c>
      <c r="C21" s="3"/>
      <c r="D21" s="3"/>
      <c r="E21" s="3"/>
      <c r="F21" s="12"/>
      <c r="G21" s="15">
        <f>SUM(G14:G20)</f>
        <v>96157028.048033327</v>
      </c>
      <c r="H21" s="14"/>
    </row>
    <row r="22" spans="2:12" x14ac:dyDescent="0.25">
      <c r="B22" s="11"/>
      <c r="C22" s="3"/>
      <c r="D22" s="10"/>
      <c r="E22" s="3"/>
      <c r="F22" s="12"/>
      <c r="G22" s="20"/>
      <c r="H22" s="14"/>
    </row>
    <row r="23" spans="2:12" x14ac:dyDescent="0.25">
      <c r="B23" s="5" t="s">
        <v>15</v>
      </c>
      <c r="C23" s="21"/>
      <c r="D23" s="7"/>
      <c r="E23" s="21"/>
      <c r="F23" s="12"/>
      <c r="G23" s="20"/>
      <c r="H23" s="14"/>
    </row>
    <row r="24" spans="2:12" x14ac:dyDescent="0.25">
      <c r="B24" s="11" t="s">
        <v>16</v>
      </c>
      <c r="C24" s="3"/>
      <c r="D24" s="10"/>
      <c r="E24" s="3"/>
      <c r="F24" s="12"/>
      <c r="G24" s="15">
        <f>[1]NOTES!I17</f>
        <v>0</v>
      </c>
      <c r="H24" s="14"/>
    </row>
    <row r="25" spans="2:12" x14ac:dyDescent="0.25">
      <c r="B25" s="11" t="s">
        <v>17</v>
      </c>
      <c r="C25" s="3"/>
      <c r="D25" s="3"/>
      <c r="E25" s="3"/>
      <c r="F25" s="3"/>
      <c r="G25" s="15">
        <f>[1]NOTES!I20</f>
        <v>0</v>
      </c>
      <c r="H25" s="3"/>
    </row>
    <row r="26" spans="2:12" x14ac:dyDescent="0.25">
      <c r="B26" s="11" t="s">
        <v>18</v>
      </c>
      <c r="C26" s="3"/>
      <c r="D26" s="10"/>
      <c r="E26" s="3"/>
      <c r="F26" s="12"/>
      <c r="G26" s="15"/>
      <c r="H26" s="14"/>
    </row>
    <row r="27" spans="2:12" x14ac:dyDescent="0.25">
      <c r="B27" s="11"/>
      <c r="C27" s="3"/>
      <c r="D27" s="10"/>
      <c r="E27" s="3"/>
      <c r="F27" s="12"/>
      <c r="G27" s="20"/>
      <c r="H27" s="14"/>
    </row>
    <row r="28" spans="2:12" x14ac:dyDescent="0.25">
      <c r="B28" s="5" t="s">
        <v>19</v>
      </c>
      <c r="C28" s="21"/>
      <c r="D28" s="21"/>
      <c r="E28" s="3"/>
      <c r="F28" s="12"/>
      <c r="G28" s="22"/>
      <c r="H28" s="14"/>
    </row>
    <row r="29" spans="2:12" x14ac:dyDescent="0.25">
      <c r="B29" s="11"/>
      <c r="C29" s="3"/>
      <c r="D29" s="3"/>
      <c r="E29" s="3"/>
      <c r="F29" s="12"/>
      <c r="G29" s="22"/>
      <c r="H29" s="14"/>
    </row>
    <row r="30" spans="2:12" x14ac:dyDescent="0.25">
      <c r="B30" s="11" t="s">
        <v>20</v>
      </c>
      <c r="C30" s="3"/>
      <c r="D30" s="3"/>
      <c r="E30" s="3"/>
      <c r="F30" s="12"/>
      <c r="G30" s="23">
        <f>[1]NOTES!I24</f>
        <v>0</v>
      </c>
      <c r="H30" s="14"/>
      <c r="L30" s="18"/>
    </row>
    <row r="31" spans="2:12" x14ac:dyDescent="0.25">
      <c r="B31" s="11" t="s">
        <v>21</v>
      </c>
      <c r="C31" s="3"/>
      <c r="D31" s="3"/>
      <c r="E31" s="3"/>
      <c r="F31" s="12"/>
      <c r="G31" s="25">
        <f>[1]NOTES!I42</f>
        <v>32952926.27</v>
      </c>
      <c r="H31" s="14"/>
    </row>
    <row r="32" spans="2:12" x14ac:dyDescent="0.25">
      <c r="B32" s="11"/>
      <c r="C32" s="3"/>
      <c r="D32" s="3"/>
      <c r="E32" s="3"/>
      <c r="F32" s="12"/>
      <c r="G32" s="24">
        <f>SUM(G30:G31)</f>
        <v>32952926.27</v>
      </c>
      <c r="H32" s="14"/>
    </row>
    <row r="33" spans="2:13" ht="6.75" hidden="1" customHeight="1" x14ac:dyDescent="0.25">
      <c r="B33" s="11"/>
      <c r="C33" s="3"/>
      <c r="D33" s="3"/>
      <c r="E33" s="3"/>
      <c r="F33" s="12"/>
      <c r="G33" s="22"/>
      <c r="H33" s="14"/>
    </row>
    <row r="34" spans="2:13" x14ac:dyDescent="0.25">
      <c r="B34" s="11"/>
      <c r="C34" s="3"/>
      <c r="D34" s="3"/>
      <c r="E34" s="3"/>
      <c r="F34" s="12"/>
      <c r="G34" s="22"/>
      <c r="H34" s="14"/>
    </row>
    <row r="35" spans="2:13" ht="15.75" thickBot="1" x14ac:dyDescent="0.3">
      <c r="B35" s="11"/>
      <c r="C35" s="3"/>
      <c r="D35" s="3"/>
      <c r="E35" s="3"/>
      <c r="F35" s="12"/>
      <c r="G35" s="26">
        <f>G32+G26+G24+G21+G25</f>
        <v>129109954.31803332</v>
      </c>
      <c r="H35" s="14"/>
      <c r="I35" s="18"/>
      <c r="M35" s="27"/>
    </row>
    <row r="36" spans="2:13" ht="15.75" thickTop="1" x14ac:dyDescent="0.25">
      <c r="B36" s="11"/>
      <c r="C36" s="3"/>
      <c r="D36" s="3"/>
      <c r="E36" s="3"/>
      <c r="F36" s="12"/>
      <c r="G36" s="22"/>
      <c r="H36" s="14"/>
    </row>
    <row r="37" spans="2:13" x14ac:dyDescent="0.25">
      <c r="B37" s="9" t="s">
        <v>22</v>
      </c>
      <c r="C37" s="3"/>
      <c r="D37" s="3"/>
      <c r="E37" s="3"/>
      <c r="F37" s="12"/>
      <c r="G37" s="14"/>
      <c r="H37" s="14"/>
    </row>
    <row r="38" spans="2:13" x14ac:dyDescent="0.25">
      <c r="B38" s="11"/>
      <c r="C38" s="3"/>
      <c r="D38" s="3"/>
      <c r="E38" s="3"/>
      <c r="F38" s="12"/>
      <c r="G38" s="14"/>
      <c r="H38" s="14"/>
      <c r="K38" s="18"/>
    </row>
    <row r="39" spans="2:13" x14ac:dyDescent="0.25">
      <c r="B39" s="5" t="s">
        <v>23</v>
      </c>
      <c r="C39" s="21"/>
      <c r="D39" s="3"/>
      <c r="E39" s="3"/>
      <c r="F39" s="12"/>
      <c r="G39" s="14"/>
      <c r="H39" s="14"/>
      <c r="K39" s="18"/>
      <c r="L39" s="18"/>
    </row>
    <row r="40" spans="2:13" x14ac:dyDescent="0.25">
      <c r="B40" s="9"/>
      <c r="C40" s="3"/>
      <c r="D40" s="3"/>
      <c r="E40" s="3"/>
      <c r="F40" s="12"/>
      <c r="G40" s="14"/>
      <c r="H40" s="14"/>
      <c r="J40" s="18"/>
    </row>
    <row r="41" spans="2:13" x14ac:dyDescent="0.25">
      <c r="B41" s="11" t="s">
        <v>24</v>
      </c>
      <c r="C41" s="3"/>
      <c r="D41" s="3"/>
      <c r="E41" s="3"/>
      <c r="F41" s="12"/>
      <c r="G41" s="28">
        <f>[1]NOTES!K60-[1]NOTES!K56</f>
        <v>1118389.6944444478</v>
      </c>
      <c r="H41" s="14"/>
    </row>
    <row r="42" spans="2:13" x14ac:dyDescent="0.25">
      <c r="B42" s="11" t="s">
        <v>25</v>
      </c>
      <c r="C42" s="3"/>
      <c r="D42" s="3"/>
      <c r="E42" s="3"/>
      <c r="F42" s="29"/>
      <c r="G42" s="15">
        <f>[1]NOTES!I68</f>
        <v>3607610.5555555555</v>
      </c>
      <c r="H42" s="14"/>
      <c r="I42" s="18"/>
    </row>
    <row r="43" spans="2:13" x14ac:dyDescent="0.25">
      <c r="B43" s="11" t="s">
        <v>26</v>
      </c>
      <c r="C43" s="3"/>
      <c r="D43" s="3"/>
      <c r="E43" s="3"/>
      <c r="F43" s="3"/>
      <c r="G43" s="15">
        <f>[1]NOTES!I70</f>
        <v>10703821</v>
      </c>
      <c r="H43" s="14"/>
      <c r="I43" s="18"/>
    </row>
    <row r="44" spans="2:13" x14ac:dyDescent="0.25">
      <c r="B44" s="11" t="s">
        <v>27</v>
      </c>
      <c r="C44" s="3"/>
      <c r="D44" s="3"/>
      <c r="E44" s="3"/>
      <c r="F44" s="3"/>
      <c r="G44" s="15">
        <f>[1]NOTES!I78</f>
        <v>1302000</v>
      </c>
      <c r="H44" s="14"/>
      <c r="L44" s="27"/>
    </row>
    <row r="45" spans="2:13" x14ac:dyDescent="0.25">
      <c r="B45" s="11"/>
      <c r="C45" s="3"/>
      <c r="D45" s="3"/>
      <c r="E45" s="3"/>
      <c r="F45" s="3"/>
      <c r="G45" s="15"/>
      <c r="H45" s="14"/>
      <c r="L45" s="27"/>
    </row>
    <row r="46" spans="2:13" x14ac:dyDescent="0.25">
      <c r="B46" s="5" t="s">
        <v>28</v>
      </c>
      <c r="C46" s="21"/>
      <c r="D46" s="21"/>
      <c r="E46" s="3"/>
      <c r="F46" s="3"/>
      <c r="G46" s="14"/>
      <c r="H46" s="14"/>
      <c r="K46" s="18"/>
    </row>
    <row r="47" spans="2:13" x14ac:dyDescent="0.25">
      <c r="B47" s="9"/>
      <c r="C47" s="3"/>
      <c r="D47" s="3"/>
      <c r="E47" s="3"/>
      <c r="F47" s="3"/>
      <c r="G47" s="30"/>
      <c r="H47" s="14"/>
      <c r="L47" s="18"/>
    </row>
    <row r="48" spans="2:13" x14ac:dyDescent="0.25">
      <c r="B48" s="11" t="s">
        <v>29</v>
      </c>
      <c r="C48" s="3"/>
      <c r="D48" s="3"/>
      <c r="E48" s="3"/>
      <c r="F48" s="3"/>
      <c r="G48" s="31">
        <f>[1]NOTES!I82+[1]NOTES!I90</f>
        <v>15839765.590000002</v>
      </c>
      <c r="H48" s="14"/>
    </row>
    <row r="49" spans="1:8" x14ac:dyDescent="0.25">
      <c r="B49" s="11" t="s">
        <v>30</v>
      </c>
      <c r="C49" s="3"/>
      <c r="D49" s="3"/>
      <c r="E49" s="3"/>
      <c r="F49" s="3"/>
      <c r="G49" s="17">
        <f>[1]NOTES!I108</f>
        <v>4625973.93</v>
      </c>
      <c r="H49" s="14"/>
    </row>
    <row r="50" spans="1:8" x14ac:dyDescent="0.25">
      <c r="B50" s="11" t="s">
        <v>31</v>
      </c>
      <c r="C50" s="3"/>
      <c r="D50" s="3"/>
      <c r="E50" s="3"/>
      <c r="F50" s="3"/>
      <c r="G50" s="17">
        <f>[1]NOTES!I135</f>
        <v>55434684.679999992</v>
      </c>
      <c r="H50" s="15" t="s">
        <v>32</v>
      </c>
    </row>
    <row r="51" spans="1:8" x14ac:dyDescent="0.25">
      <c r="B51" s="11" t="s">
        <v>33</v>
      </c>
      <c r="C51" s="3"/>
      <c r="D51" s="3"/>
      <c r="E51" s="3"/>
      <c r="F51" s="3"/>
      <c r="G51" s="17">
        <f>[1]NOTES!I151</f>
        <v>36477708.960000001</v>
      </c>
      <c r="H51" s="14"/>
    </row>
    <row r="52" spans="1:8" x14ac:dyDescent="0.25">
      <c r="B52" s="11" t="s">
        <v>34</v>
      </c>
      <c r="C52" s="3"/>
      <c r="D52" s="3"/>
      <c r="E52" s="3"/>
      <c r="F52" s="3"/>
      <c r="G52" s="19">
        <v>0</v>
      </c>
      <c r="H52" s="14"/>
    </row>
    <row r="53" spans="1:8" ht="21" customHeight="1" x14ac:dyDescent="0.25">
      <c r="B53" s="11"/>
      <c r="C53" s="3"/>
      <c r="D53" s="3"/>
      <c r="E53" s="3"/>
      <c r="F53" s="12"/>
      <c r="G53" s="15">
        <f>SUM(G48:G52)</f>
        <v>112378133.16</v>
      </c>
      <c r="H53" s="14"/>
    </row>
    <row r="54" spans="1:8" ht="15.75" thickBot="1" x14ac:dyDescent="0.3">
      <c r="B54" s="3"/>
      <c r="C54" s="3"/>
      <c r="D54" s="3"/>
      <c r="E54" s="3"/>
      <c r="F54" s="3"/>
      <c r="G54" s="32">
        <f>G41+G42+G44+G53+G43</f>
        <v>129109954.41</v>
      </c>
      <c r="H54" s="14"/>
    </row>
    <row r="55" spans="1:8" ht="15.75" thickTop="1" x14ac:dyDescent="0.25">
      <c r="B55" s="3"/>
      <c r="C55" s="3"/>
      <c r="D55" s="3"/>
      <c r="E55" s="3"/>
      <c r="F55" s="3"/>
      <c r="G55" s="33"/>
      <c r="H55" s="14"/>
    </row>
    <row r="56" spans="1:8" x14ac:dyDescent="0.25">
      <c r="B56" s="3"/>
      <c r="C56" s="3"/>
      <c r="D56" s="3"/>
      <c r="E56" s="3"/>
      <c r="F56" s="3"/>
      <c r="G56" s="28"/>
      <c r="H56" s="14"/>
    </row>
    <row r="57" spans="1:8" x14ac:dyDescent="0.25">
      <c r="B57" s="3"/>
      <c r="C57" s="3"/>
      <c r="D57" s="3"/>
      <c r="E57" s="3"/>
      <c r="F57" s="3"/>
      <c r="G57" s="28"/>
      <c r="H57" s="14"/>
    </row>
    <row r="58" spans="1:8" x14ac:dyDescent="0.25">
      <c r="B58" s="3"/>
      <c r="C58" s="3"/>
      <c r="D58" s="3"/>
      <c r="E58" s="3"/>
      <c r="F58" s="3"/>
      <c r="G58" s="28"/>
      <c r="H58" s="14"/>
    </row>
    <row r="59" spans="1:8" x14ac:dyDescent="0.25">
      <c r="B59" s="3"/>
      <c r="C59" s="3"/>
      <c r="D59" s="3"/>
      <c r="E59" s="3"/>
      <c r="F59" s="3"/>
      <c r="G59" s="28"/>
      <c r="H59" s="14"/>
    </row>
    <row r="60" spans="1:8" x14ac:dyDescent="0.25">
      <c r="B60" s="34"/>
      <c r="C60" s="3"/>
      <c r="D60" s="3"/>
      <c r="E60" s="8"/>
      <c r="F60" s="3"/>
      <c r="G60" s="34"/>
      <c r="H60" s="3"/>
    </row>
    <row r="61" spans="1:8" s="35" customFormat="1" ht="18.75" customHeight="1" x14ac:dyDescent="0.25">
      <c r="B61" s="61" t="s">
        <v>0</v>
      </c>
      <c r="C61" s="61"/>
      <c r="D61" s="61"/>
      <c r="E61" s="61"/>
      <c r="F61" s="61"/>
      <c r="G61" s="61"/>
      <c r="H61" s="61"/>
    </row>
    <row r="62" spans="1:8" s="35" customFormat="1" ht="18.75" customHeight="1" x14ac:dyDescent="0.25">
      <c r="B62" s="61" t="s">
        <v>35</v>
      </c>
      <c r="C62" s="61"/>
      <c r="D62" s="61"/>
      <c r="E62" s="61"/>
      <c r="F62" s="61"/>
      <c r="G62" s="61"/>
      <c r="H62" s="61"/>
    </row>
    <row r="63" spans="1:8" s="35" customFormat="1" ht="18.75" customHeight="1" x14ac:dyDescent="0.25">
      <c r="B63" s="61" t="str">
        <f>B4</f>
        <v>AS AT DECEMBER 31, 2020</v>
      </c>
      <c r="C63" s="61"/>
      <c r="D63" s="61"/>
      <c r="E63" s="61"/>
      <c r="F63" s="61"/>
      <c r="G63" s="61"/>
      <c r="H63" s="61"/>
    </row>
    <row r="64" spans="1:8" s="35" customFormat="1" ht="16.5" x14ac:dyDescent="0.25">
      <c r="A64" s="36"/>
      <c r="B64" s="8"/>
      <c r="C64" s="8"/>
      <c r="D64" s="8"/>
      <c r="E64" s="8"/>
      <c r="F64" s="8"/>
      <c r="G64" s="8"/>
      <c r="H64" s="8"/>
    </row>
    <row r="65" spans="1:8" s="35" customFormat="1" ht="16.5" x14ac:dyDescent="0.25">
      <c r="A65" s="36"/>
      <c r="B65" s="8"/>
      <c r="C65" s="8"/>
      <c r="D65" s="8"/>
      <c r="E65" s="8"/>
      <c r="F65" s="8"/>
      <c r="G65" s="2" t="s">
        <v>3</v>
      </c>
      <c r="H65" s="3"/>
    </row>
    <row r="66" spans="1:8" s="35" customFormat="1" ht="16.5" x14ac:dyDescent="0.25">
      <c r="A66" s="36"/>
      <c r="B66" s="8"/>
      <c r="C66" s="8"/>
      <c r="D66" s="8"/>
      <c r="E66" s="8"/>
      <c r="F66" s="8"/>
      <c r="G66" s="4">
        <f>G7</f>
        <v>44196</v>
      </c>
      <c r="H66" s="3"/>
    </row>
    <row r="67" spans="1:8" x14ac:dyDescent="0.25">
      <c r="B67" s="12"/>
      <c r="C67" s="12"/>
      <c r="D67" s="12"/>
      <c r="E67" s="12"/>
      <c r="F67" s="3"/>
      <c r="G67" s="2">
        <f>G8</f>
        <v>2020</v>
      </c>
      <c r="H67" s="3"/>
    </row>
    <row r="68" spans="1:8" x14ac:dyDescent="0.25">
      <c r="B68" s="3"/>
      <c r="C68" s="3"/>
      <c r="D68" s="3"/>
      <c r="E68" s="3"/>
      <c r="F68" s="10"/>
      <c r="G68" s="2" t="s">
        <v>5</v>
      </c>
      <c r="H68" s="3"/>
    </row>
    <row r="69" spans="1:8" x14ac:dyDescent="0.25">
      <c r="B69" s="3"/>
      <c r="C69" s="3"/>
      <c r="D69" s="3"/>
      <c r="E69" s="3"/>
      <c r="F69" s="3"/>
      <c r="G69" s="12"/>
      <c r="H69" s="3"/>
    </row>
    <row r="70" spans="1:8" x14ac:dyDescent="0.25">
      <c r="B70" s="3"/>
      <c r="C70" s="3"/>
      <c r="D70" s="3"/>
      <c r="E70" s="3"/>
      <c r="F70" s="3"/>
      <c r="G70" s="37"/>
      <c r="H70" s="3"/>
    </row>
    <row r="71" spans="1:8" x14ac:dyDescent="0.25">
      <c r="B71" s="11" t="s">
        <v>36</v>
      </c>
      <c r="C71" s="3"/>
      <c r="D71" s="3"/>
      <c r="E71" s="3"/>
      <c r="F71" s="3"/>
      <c r="G71" s="38">
        <f>[1]NOTES!I158</f>
        <v>11736961.689999999</v>
      </c>
      <c r="H71" s="3"/>
    </row>
    <row r="72" spans="1:8" x14ac:dyDescent="0.25">
      <c r="B72" s="11"/>
      <c r="C72" s="3"/>
      <c r="D72" s="3"/>
      <c r="E72" s="3"/>
      <c r="F72" s="3"/>
      <c r="G72" s="38"/>
      <c r="H72" s="3"/>
    </row>
    <row r="73" spans="1:8" x14ac:dyDescent="0.25">
      <c r="B73" s="11" t="s">
        <v>37</v>
      </c>
      <c r="C73" s="3"/>
      <c r="D73" s="3"/>
      <c r="E73" s="3"/>
      <c r="F73" s="3"/>
      <c r="G73" s="38">
        <f>'[1]Capital Gain Working '!M157</f>
        <v>5751066.2146999985</v>
      </c>
      <c r="H73" s="3"/>
    </row>
    <row r="74" spans="1:8" x14ac:dyDescent="0.25">
      <c r="B74" s="11"/>
      <c r="C74" s="3"/>
      <c r="D74" s="3"/>
      <c r="E74" s="3"/>
      <c r="F74" s="3"/>
      <c r="G74" s="38"/>
      <c r="H74" s="3"/>
    </row>
    <row r="75" spans="1:8" x14ac:dyDescent="0.25">
      <c r="B75" s="11" t="s">
        <v>38</v>
      </c>
      <c r="C75" s="3"/>
      <c r="D75" s="3"/>
      <c r="E75" s="3"/>
      <c r="F75" s="3"/>
      <c r="G75" s="38">
        <f>[1]NOTES!I170</f>
        <v>235592.03</v>
      </c>
      <c r="H75" s="3"/>
    </row>
    <row r="76" spans="1:8" x14ac:dyDescent="0.25">
      <c r="B76" s="11"/>
      <c r="C76" s="3"/>
      <c r="D76" s="3"/>
      <c r="E76" s="3"/>
      <c r="F76" s="3"/>
      <c r="G76" s="38"/>
      <c r="H76" s="3"/>
    </row>
    <row r="77" spans="1:8" x14ac:dyDescent="0.25">
      <c r="B77" s="11" t="s">
        <v>39</v>
      </c>
      <c r="C77" s="3"/>
      <c r="D77" s="3"/>
      <c r="E77" s="3"/>
      <c r="F77" s="3"/>
      <c r="G77" s="38">
        <f>[1]NOTES!I173</f>
        <v>13094</v>
      </c>
      <c r="H77" s="3"/>
    </row>
    <row r="78" spans="1:8" x14ac:dyDescent="0.25">
      <c r="B78" s="11"/>
      <c r="C78" s="3"/>
      <c r="D78" s="3"/>
      <c r="E78" s="3"/>
      <c r="F78" s="3"/>
      <c r="G78" s="38"/>
      <c r="H78" s="3"/>
    </row>
    <row r="79" spans="1:8" x14ac:dyDescent="0.25">
      <c r="B79" s="11" t="s">
        <v>40</v>
      </c>
      <c r="C79" s="3"/>
      <c r="D79" s="3"/>
      <c r="E79" s="3"/>
      <c r="F79" s="3"/>
      <c r="G79" s="38">
        <f>[1]NOTES!I176</f>
        <v>350079.32</v>
      </c>
      <c r="H79" s="3"/>
    </row>
    <row r="80" spans="1:8" x14ac:dyDescent="0.25">
      <c r="B80" s="11"/>
      <c r="C80" s="3"/>
      <c r="D80" s="3"/>
      <c r="E80" s="3"/>
      <c r="F80" s="3"/>
      <c r="G80" s="39"/>
      <c r="H80" s="3"/>
    </row>
    <row r="81" spans="2:9" ht="20.100000000000001" customHeight="1" x14ac:dyDescent="0.25">
      <c r="B81" s="11"/>
      <c r="C81" s="3"/>
      <c r="D81" s="3"/>
      <c r="E81" s="3"/>
      <c r="F81" s="3"/>
      <c r="G81" s="38">
        <f>SUM(G71:G79)</f>
        <v>18086793.254699998</v>
      </c>
      <c r="H81" s="3"/>
    </row>
    <row r="82" spans="2:9" x14ac:dyDescent="0.25">
      <c r="B82" s="11" t="s">
        <v>32</v>
      </c>
      <c r="C82" s="3"/>
      <c r="D82" s="3"/>
      <c r="E82" s="3"/>
      <c r="F82" s="12"/>
      <c r="G82" s="37"/>
      <c r="H82" s="3"/>
    </row>
    <row r="83" spans="2:9" x14ac:dyDescent="0.25">
      <c r="B83" s="3"/>
      <c r="C83" s="3"/>
      <c r="D83" s="3"/>
      <c r="E83" s="3"/>
      <c r="F83" s="3"/>
      <c r="G83" s="3"/>
      <c r="H83" s="3"/>
    </row>
    <row r="84" spans="2:9" x14ac:dyDescent="0.25">
      <c r="B84" s="11"/>
      <c r="C84" s="3"/>
      <c r="D84" s="3"/>
      <c r="E84" s="3"/>
      <c r="F84" s="12"/>
      <c r="G84" s="37"/>
      <c r="H84" s="3"/>
    </row>
    <row r="85" spans="2:9" ht="20.100000000000001" customHeight="1" x14ac:dyDescent="0.25">
      <c r="B85" s="11"/>
      <c r="C85" s="3"/>
      <c r="D85" s="3"/>
      <c r="E85" s="3"/>
      <c r="F85" s="12"/>
      <c r="G85" s="37"/>
      <c r="H85" s="3"/>
    </row>
    <row r="86" spans="2:9" ht="21.75" customHeight="1" x14ac:dyDescent="0.25">
      <c r="B86" s="11" t="s">
        <v>41</v>
      </c>
      <c r="C86" s="3"/>
      <c r="D86" s="3"/>
      <c r="E86" s="3"/>
      <c r="F86" s="29"/>
      <c r="G86" s="41">
        <f>[1]NOTES!I225-G90</f>
        <v>13006849.066666666</v>
      </c>
      <c r="H86" s="3"/>
    </row>
    <row r="87" spans="2:9" x14ac:dyDescent="0.25">
      <c r="B87" s="11"/>
      <c r="C87" s="3"/>
      <c r="D87" s="3"/>
      <c r="E87" s="3"/>
      <c r="F87" s="3"/>
      <c r="G87" s="37"/>
      <c r="H87" s="3"/>
    </row>
    <row r="88" spans="2:9" x14ac:dyDescent="0.25">
      <c r="B88" s="11" t="s">
        <v>42</v>
      </c>
      <c r="C88" s="3"/>
      <c r="D88" s="3"/>
      <c r="E88" s="3"/>
      <c r="F88" s="3"/>
      <c r="G88" s="37">
        <f>G81-G86</f>
        <v>5079944.1880333312</v>
      </c>
      <c r="H88" s="37"/>
    </row>
    <row r="89" spans="2:9" x14ac:dyDescent="0.25">
      <c r="B89" s="11"/>
      <c r="C89" s="3"/>
      <c r="D89" s="3"/>
      <c r="E89" s="3"/>
      <c r="F89" s="3"/>
      <c r="G89" s="37"/>
      <c r="H89" s="3"/>
    </row>
    <row r="90" spans="2:9" x14ac:dyDescent="0.25">
      <c r="B90" s="11" t="s">
        <v>43</v>
      </c>
      <c r="C90" s="3"/>
      <c r="D90" s="3"/>
      <c r="E90" s="3"/>
      <c r="F90" s="3"/>
      <c r="G90" s="40">
        <f>[1]NOTES!I223</f>
        <v>646191.14</v>
      </c>
      <c r="H90" s="3"/>
    </row>
    <row r="91" spans="2:9" x14ac:dyDescent="0.25">
      <c r="B91" s="11"/>
      <c r="C91" s="3"/>
      <c r="D91" s="3"/>
      <c r="E91" s="3"/>
      <c r="F91" s="3"/>
      <c r="G91" s="38"/>
      <c r="H91" s="3"/>
    </row>
    <row r="92" spans="2:9" x14ac:dyDescent="0.25">
      <c r="B92" s="11" t="s">
        <v>44</v>
      </c>
      <c r="C92" s="3"/>
      <c r="D92" s="3"/>
      <c r="E92" s="3"/>
      <c r="F92" s="3"/>
      <c r="G92" s="38">
        <f>G88-G90</f>
        <v>4433753.0480333315</v>
      </c>
      <c r="H92" s="38">
        <f>H88-H90</f>
        <v>0</v>
      </c>
    </row>
    <row r="93" spans="2:9" x14ac:dyDescent="0.25">
      <c r="B93" s="11"/>
      <c r="C93" s="3"/>
      <c r="D93" s="3"/>
      <c r="E93" s="3"/>
      <c r="F93" s="3"/>
      <c r="G93" s="38"/>
      <c r="H93" s="3"/>
    </row>
    <row r="94" spans="2:9" x14ac:dyDescent="0.25">
      <c r="B94" s="11" t="s">
        <v>45</v>
      </c>
      <c r="C94" s="3"/>
      <c r="D94" s="3"/>
      <c r="E94" s="3"/>
      <c r="F94" s="3"/>
      <c r="G94" s="38">
        <v>-29711718</v>
      </c>
      <c r="H94" s="3"/>
      <c r="I94" s="18"/>
    </row>
    <row r="95" spans="2:9" x14ac:dyDescent="0.25">
      <c r="B95" s="11"/>
      <c r="C95" s="3"/>
      <c r="D95" s="3"/>
      <c r="E95" s="3"/>
      <c r="F95" s="3"/>
      <c r="G95" s="38"/>
      <c r="H95" s="3"/>
    </row>
    <row r="96" spans="2:9" x14ac:dyDescent="0.25">
      <c r="B96" s="11"/>
      <c r="C96" s="3"/>
      <c r="D96" s="3"/>
      <c r="E96" s="3"/>
      <c r="F96" s="3"/>
      <c r="G96" s="38"/>
      <c r="H96" s="3"/>
    </row>
    <row r="97" spans="1:8" ht="6" customHeight="1" x14ac:dyDescent="0.25">
      <c r="B97" s="11"/>
      <c r="C97" s="3"/>
      <c r="D97" s="3"/>
      <c r="E97" s="3"/>
      <c r="F97" s="3"/>
      <c r="G97" s="38"/>
      <c r="H97" s="3"/>
    </row>
    <row r="98" spans="1:8" ht="15.75" thickBot="1" x14ac:dyDescent="0.3">
      <c r="B98" s="11" t="s">
        <v>46</v>
      </c>
      <c r="C98" s="3"/>
      <c r="D98" s="3"/>
      <c r="E98" s="3"/>
      <c r="F98" s="3"/>
      <c r="G98" s="42">
        <f>G92+G94</f>
        <v>-25277964.951966669</v>
      </c>
      <c r="H98" s="3"/>
    </row>
    <row r="99" spans="1:8" ht="15.75" thickTop="1" x14ac:dyDescent="0.25">
      <c r="B99" s="11"/>
      <c r="C99" s="3"/>
      <c r="D99" s="3"/>
      <c r="E99" s="3"/>
      <c r="F99" s="3"/>
      <c r="G99" s="3"/>
      <c r="H99" s="3"/>
    </row>
    <row r="100" spans="1:8" x14ac:dyDescent="0.25">
      <c r="B100" s="3"/>
      <c r="C100" s="3"/>
      <c r="D100" s="3"/>
      <c r="E100" s="3"/>
      <c r="F100" s="3"/>
      <c r="G100" s="37"/>
      <c r="H100" s="3"/>
    </row>
    <row r="101" spans="1:8" x14ac:dyDescent="0.25">
      <c r="B101" s="3"/>
      <c r="C101" s="3"/>
      <c r="D101" s="3"/>
      <c r="E101" s="3"/>
      <c r="F101" s="3"/>
      <c r="G101" s="37"/>
      <c r="H101" s="3"/>
    </row>
    <row r="102" spans="1:8" ht="4.5" customHeight="1" x14ac:dyDescent="0.25">
      <c r="B102" s="3"/>
      <c r="C102" s="3"/>
      <c r="D102" s="3"/>
      <c r="E102" s="3"/>
      <c r="F102" s="3"/>
      <c r="G102" s="37"/>
      <c r="H102" s="3"/>
    </row>
    <row r="103" spans="1:8" ht="15.75" x14ac:dyDescent="0.25">
      <c r="B103" s="43"/>
      <c r="E103" s="44"/>
      <c r="G103" s="43"/>
    </row>
    <row r="104" spans="1:8" ht="15.75" x14ac:dyDescent="0.25">
      <c r="B104" s="43"/>
      <c r="E104" s="44"/>
      <c r="G104" s="43"/>
    </row>
    <row r="105" spans="1:8" ht="15.75" x14ac:dyDescent="0.25">
      <c r="B105" s="43"/>
      <c r="E105" s="44"/>
      <c r="G105" s="43"/>
    </row>
    <row r="106" spans="1:8" ht="15.75" x14ac:dyDescent="0.25">
      <c r="B106" s="43"/>
      <c r="E106" s="44"/>
      <c r="G106" s="43"/>
    </row>
    <row r="107" spans="1:8" ht="15.75" x14ac:dyDescent="0.25">
      <c r="B107" s="43"/>
      <c r="E107" s="44"/>
      <c r="G107" s="43"/>
    </row>
    <row r="108" spans="1:8" ht="15.75" x14ac:dyDescent="0.25">
      <c r="B108" s="43"/>
      <c r="E108" s="44"/>
      <c r="G108" s="43"/>
    </row>
    <row r="109" spans="1:8" ht="15.75" x14ac:dyDescent="0.25">
      <c r="B109" s="43"/>
      <c r="E109" s="44"/>
      <c r="G109" s="43"/>
    </row>
    <row r="110" spans="1:8" ht="15.75" x14ac:dyDescent="0.25">
      <c r="B110" s="43"/>
      <c r="E110" s="44"/>
      <c r="G110" s="43"/>
    </row>
    <row r="111" spans="1:8" ht="15.75" x14ac:dyDescent="0.25">
      <c r="H111" s="45"/>
    </row>
    <row r="112" spans="1:8" ht="15.75" x14ac:dyDescent="0.25">
      <c r="A112" s="45"/>
      <c r="B112" s="45"/>
      <c r="C112" s="45"/>
      <c r="D112" s="45"/>
      <c r="E112" s="45"/>
      <c r="F112" s="45"/>
      <c r="G112" s="45"/>
      <c r="H112" s="45"/>
    </row>
    <row r="113" spans="1:8" ht="15.75" x14ac:dyDescent="0.25">
      <c r="A113" s="45"/>
      <c r="B113" s="45"/>
      <c r="C113" s="45"/>
      <c r="D113" s="45"/>
      <c r="E113" s="45"/>
      <c r="F113" s="45"/>
      <c r="G113" s="45"/>
      <c r="H113" s="45"/>
    </row>
    <row r="114" spans="1:8" ht="15.75" x14ac:dyDescent="0.25">
      <c r="A114" s="45"/>
      <c r="B114" s="45"/>
      <c r="C114" s="45"/>
      <c r="D114" s="45"/>
      <c r="E114" s="45"/>
      <c r="F114" s="45"/>
      <c r="G114" s="45"/>
      <c r="H114" s="45"/>
    </row>
    <row r="115" spans="1:8" ht="15.75" x14ac:dyDescent="0.25">
      <c r="A115" s="45"/>
      <c r="B115" s="45"/>
      <c r="C115" s="45"/>
      <c r="D115" s="45"/>
      <c r="E115" s="45"/>
      <c r="F115" s="45"/>
      <c r="G115" s="45"/>
      <c r="H115" s="45"/>
    </row>
    <row r="116" spans="1:8" ht="15.75" x14ac:dyDescent="0.25">
      <c r="A116" s="45"/>
      <c r="B116" s="45"/>
      <c r="C116" s="45"/>
      <c r="D116" s="45"/>
      <c r="E116" s="45"/>
      <c r="F116" s="45"/>
      <c r="G116" s="45"/>
      <c r="H116" s="45"/>
    </row>
    <row r="117" spans="1:8" ht="15.75" x14ac:dyDescent="0.25">
      <c r="A117" s="45"/>
      <c r="B117" s="45"/>
      <c r="C117" s="45"/>
      <c r="D117" s="45"/>
      <c r="E117" s="45"/>
      <c r="F117" s="45"/>
      <c r="G117" s="45"/>
      <c r="H117" s="45"/>
    </row>
    <row r="118" spans="1:8" ht="15.75" x14ac:dyDescent="0.25">
      <c r="A118" s="45"/>
      <c r="B118" s="45"/>
      <c r="C118" s="45"/>
      <c r="D118" s="45"/>
      <c r="E118" s="45"/>
      <c r="F118" s="45"/>
      <c r="G118" s="45"/>
      <c r="H118" s="45"/>
    </row>
    <row r="119" spans="1:8" ht="15.75" x14ac:dyDescent="0.25">
      <c r="A119" s="45"/>
      <c r="B119" s="45"/>
      <c r="C119" s="45"/>
      <c r="D119" s="45"/>
      <c r="E119" s="45"/>
      <c r="F119" s="45"/>
      <c r="G119" s="45"/>
      <c r="H119" s="45"/>
    </row>
    <row r="120" spans="1:8" ht="15.75" x14ac:dyDescent="0.25">
      <c r="A120" s="45"/>
      <c r="B120" s="45"/>
      <c r="C120" s="45"/>
      <c r="D120" s="45"/>
      <c r="E120" s="45"/>
      <c r="F120" s="45"/>
      <c r="G120" s="45"/>
      <c r="H120" s="45"/>
    </row>
    <row r="121" spans="1:8" ht="15.75" x14ac:dyDescent="0.25">
      <c r="A121" s="45"/>
      <c r="B121" s="45"/>
      <c r="C121" s="45"/>
      <c r="D121" s="45"/>
      <c r="E121" s="45"/>
      <c r="F121" s="45"/>
      <c r="G121" s="45"/>
      <c r="H121" s="45"/>
    </row>
    <row r="122" spans="1:8" ht="15.75" x14ac:dyDescent="0.25">
      <c r="A122" s="45"/>
      <c r="B122" s="45"/>
      <c r="C122" s="45"/>
      <c r="D122" s="45"/>
      <c r="E122" s="45"/>
      <c r="F122" s="45"/>
      <c r="G122" s="45"/>
      <c r="H122" s="45"/>
    </row>
    <row r="123" spans="1:8" ht="15.75" x14ac:dyDescent="0.25">
      <c r="A123" s="45"/>
      <c r="B123" s="45"/>
      <c r="C123" s="45"/>
      <c r="D123" s="45"/>
      <c r="E123" s="45"/>
      <c r="F123" s="45"/>
      <c r="G123" s="45"/>
      <c r="H123" s="45"/>
    </row>
    <row r="124" spans="1:8" ht="15.75" x14ac:dyDescent="0.25">
      <c r="A124" s="45"/>
      <c r="B124" s="45"/>
      <c r="C124" s="45"/>
      <c r="D124" s="45"/>
      <c r="E124" s="45"/>
      <c r="F124" s="45"/>
      <c r="G124" s="45"/>
      <c r="H124" s="45"/>
    </row>
    <row r="125" spans="1:8" ht="15.75" x14ac:dyDescent="0.25">
      <c r="A125" s="45"/>
      <c r="B125" s="45"/>
      <c r="C125" s="45"/>
      <c r="D125" s="45"/>
      <c r="E125" s="45"/>
      <c r="F125" s="45"/>
      <c r="G125" s="45"/>
      <c r="H125" s="45"/>
    </row>
    <row r="126" spans="1:8" ht="15.75" x14ac:dyDescent="0.25">
      <c r="A126" s="45"/>
      <c r="B126" s="45"/>
      <c r="C126" s="45"/>
      <c r="D126" s="45"/>
      <c r="E126" s="45"/>
      <c r="F126" s="45"/>
      <c r="G126" s="45"/>
      <c r="H126" s="45"/>
    </row>
    <row r="127" spans="1:8" ht="15.75" x14ac:dyDescent="0.25">
      <c r="A127" s="45"/>
      <c r="B127" s="45"/>
      <c r="C127" s="45"/>
      <c r="D127" s="45"/>
      <c r="E127" s="45"/>
      <c r="F127" s="45"/>
      <c r="G127" s="45"/>
      <c r="H127" s="45"/>
    </row>
    <row r="128" spans="1:8" ht="15.75" x14ac:dyDescent="0.25">
      <c r="A128" s="45"/>
      <c r="B128" s="45"/>
      <c r="C128" s="45"/>
      <c r="D128" s="45"/>
      <c r="E128" s="45"/>
      <c r="F128" s="45"/>
      <c r="G128" s="45"/>
      <c r="H128" s="45"/>
    </row>
    <row r="129" spans="1:8" ht="15.75" x14ac:dyDescent="0.25">
      <c r="A129" s="45"/>
      <c r="B129" s="45"/>
      <c r="C129" s="45"/>
      <c r="D129" s="45"/>
      <c r="E129" s="45"/>
      <c r="F129" s="45"/>
      <c r="G129" s="45"/>
      <c r="H129" s="45"/>
    </row>
    <row r="130" spans="1:8" ht="15.75" x14ac:dyDescent="0.25">
      <c r="A130" s="45"/>
      <c r="B130" s="45"/>
      <c r="C130" s="45"/>
      <c r="D130" s="45"/>
      <c r="E130" s="45"/>
      <c r="F130" s="45"/>
      <c r="G130" s="45"/>
      <c r="H130" s="45"/>
    </row>
    <row r="131" spans="1:8" ht="15.75" x14ac:dyDescent="0.25">
      <c r="A131" s="45"/>
      <c r="B131" s="45"/>
      <c r="C131" s="45"/>
      <c r="D131" s="45"/>
      <c r="E131" s="45"/>
      <c r="F131" s="45"/>
      <c r="G131" s="45"/>
      <c r="H131" s="45"/>
    </row>
    <row r="132" spans="1:8" ht="15.75" x14ac:dyDescent="0.25">
      <c r="A132" s="45"/>
      <c r="B132" s="45"/>
      <c r="C132" s="45"/>
      <c r="D132" s="45"/>
      <c r="E132" s="45"/>
      <c r="F132" s="45"/>
      <c r="G132" s="45"/>
      <c r="H132" s="45"/>
    </row>
    <row r="133" spans="1:8" ht="15.75" x14ac:dyDescent="0.25">
      <c r="A133" s="45"/>
      <c r="B133" s="45"/>
      <c r="C133" s="45"/>
      <c r="D133" s="45"/>
      <c r="E133" s="45"/>
      <c r="F133" s="45"/>
      <c r="G133" s="45"/>
      <c r="H133" s="45"/>
    </row>
    <row r="134" spans="1:8" ht="15.75" x14ac:dyDescent="0.25">
      <c r="A134" s="45"/>
      <c r="B134" s="45"/>
      <c r="C134" s="45"/>
      <c r="D134" s="45"/>
      <c r="E134" s="45"/>
      <c r="F134" s="45"/>
      <c r="G134" s="45"/>
      <c r="H134" s="45"/>
    </row>
    <row r="135" spans="1:8" ht="15.75" x14ac:dyDescent="0.25">
      <c r="A135" s="45"/>
      <c r="B135" s="45"/>
      <c r="C135" s="45"/>
      <c r="D135" s="45"/>
      <c r="E135" s="45"/>
      <c r="F135" s="45"/>
      <c r="G135" s="45"/>
      <c r="H135" s="45"/>
    </row>
    <row r="136" spans="1:8" ht="15.75" x14ac:dyDescent="0.25">
      <c r="A136" s="45"/>
      <c r="B136" s="45"/>
      <c r="C136" s="45"/>
      <c r="D136" s="45"/>
      <c r="E136" s="45"/>
      <c r="F136" s="45"/>
      <c r="G136" s="45"/>
      <c r="H136" s="45"/>
    </row>
    <row r="137" spans="1:8" ht="15.75" x14ac:dyDescent="0.25">
      <c r="A137" s="45"/>
      <c r="B137" s="45"/>
      <c r="C137" s="45"/>
      <c r="D137" s="45"/>
      <c r="E137" s="45"/>
      <c r="F137" s="45"/>
      <c r="G137" s="45"/>
      <c r="H137" s="45"/>
    </row>
    <row r="138" spans="1:8" ht="15.75" x14ac:dyDescent="0.25">
      <c r="A138" s="45"/>
      <c r="B138" s="45"/>
      <c r="C138" s="45"/>
      <c r="D138" s="45"/>
      <c r="E138" s="45"/>
      <c r="F138" s="45"/>
      <c r="G138" s="45"/>
      <c r="H138" s="45"/>
    </row>
    <row r="139" spans="1:8" ht="15.75" x14ac:dyDescent="0.25">
      <c r="A139" s="45"/>
      <c r="B139" s="45"/>
      <c r="C139" s="45"/>
      <c r="D139" s="45"/>
      <c r="E139" s="45"/>
      <c r="F139" s="45"/>
      <c r="G139" s="45"/>
      <c r="H139" s="45"/>
    </row>
    <row r="140" spans="1:8" ht="15.75" x14ac:dyDescent="0.25">
      <c r="A140" s="45"/>
      <c r="B140" s="45"/>
      <c r="C140" s="45"/>
      <c r="D140" s="45"/>
      <c r="E140" s="45"/>
      <c r="F140" s="45"/>
      <c r="G140" s="45"/>
      <c r="H140" s="45"/>
    </row>
    <row r="141" spans="1:8" ht="15.75" x14ac:dyDescent="0.25">
      <c r="A141" s="45"/>
      <c r="B141" s="45"/>
      <c r="C141" s="45"/>
      <c r="D141" s="45"/>
      <c r="E141" s="45"/>
      <c r="F141" s="45"/>
      <c r="G141" s="45"/>
      <c r="H141" s="45"/>
    </row>
    <row r="142" spans="1:8" ht="15.75" x14ac:dyDescent="0.25">
      <c r="A142" s="45"/>
      <c r="B142" s="45"/>
      <c r="C142" s="45"/>
      <c r="D142" s="45"/>
      <c r="E142" s="45"/>
      <c r="F142" s="45"/>
      <c r="G142" s="45"/>
      <c r="H142" s="45"/>
    </row>
    <row r="143" spans="1:8" ht="15.75" x14ac:dyDescent="0.25">
      <c r="A143" s="45"/>
      <c r="B143" s="45"/>
      <c r="C143" s="45"/>
      <c r="D143" s="45"/>
      <c r="E143" s="45"/>
      <c r="F143" s="45"/>
      <c r="G143" s="45"/>
      <c r="H143" s="45"/>
    </row>
    <row r="144" spans="1:8" ht="15.75" x14ac:dyDescent="0.25">
      <c r="A144" s="45"/>
      <c r="B144" s="45"/>
      <c r="C144" s="45"/>
      <c r="D144" s="45"/>
      <c r="E144" s="45"/>
      <c r="F144" s="45"/>
      <c r="G144" s="45"/>
      <c r="H144" s="45"/>
    </row>
    <row r="145" spans="1:8" ht="15.75" x14ac:dyDescent="0.25">
      <c r="A145" s="45"/>
      <c r="B145" s="45"/>
      <c r="C145" s="45"/>
      <c r="D145" s="45"/>
      <c r="E145" s="45"/>
      <c r="F145" s="45"/>
      <c r="G145" s="45"/>
      <c r="H145" s="45"/>
    </row>
    <row r="146" spans="1:8" ht="15.75" x14ac:dyDescent="0.25">
      <c r="A146" s="45"/>
      <c r="B146" s="45"/>
      <c r="C146" s="45"/>
      <c r="D146" s="45"/>
      <c r="E146" s="45"/>
      <c r="F146" s="45"/>
      <c r="G146" s="45"/>
      <c r="H146" s="45"/>
    </row>
    <row r="147" spans="1:8" ht="15.75" x14ac:dyDescent="0.25">
      <c r="A147" s="45"/>
      <c r="B147" s="45"/>
      <c r="C147" s="45"/>
      <c r="D147" s="45"/>
      <c r="E147" s="45"/>
      <c r="F147" s="45"/>
      <c r="G147" s="45"/>
      <c r="H147" s="45"/>
    </row>
    <row r="148" spans="1:8" ht="15.75" x14ac:dyDescent="0.25">
      <c r="A148" s="45"/>
      <c r="B148" s="45"/>
      <c r="C148" s="45"/>
      <c r="D148" s="45"/>
      <c r="E148" s="45"/>
      <c r="F148" s="45"/>
      <c r="G148" s="45"/>
      <c r="H148" s="45"/>
    </row>
    <row r="149" spans="1:8" ht="15.75" x14ac:dyDescent="0.25">
      <c r="A149" s="45"/>
      <c r="B149" s="45"/>
      <c r="C149" s="45"/>
      <c r="D149" s="45"/>
      <c r="E149" s="45"/>
      <c r="F149" s="45"/>
      <c r="G149" s="45"/>
      <c r="H149" s="45"/>
    </row>
    <row r="150" spans="1:8" ht="15.75" x14ac:dyDescent="0.25">
      <c r="A150" s="45"/>
      <c r="B150" s="45"/>
      <c r="C150" s="45"/>
      <c r="D150" s="45"/>
      <c r="E150" s="45"/>
      <c r="F150" s="45"/>
      <c r="G150" s="45"/>
      <c r="H150" s="45"/>
    </row>
    <row r="151" spans="1:8" ht="15.75" x14ac:dyDescent="0.25">
      <c r="A151" s="45"/>
      <c r="B151" s="45"/>
      <c r="C151" s="45"/>
      <c r="D151" s="45"/>
      <c r="E151" s="45"/>
      <c r="F151" s="45"/>
      <c r="G151" s="45"/>
      <c r="H151" s="45"/>
    </row>
    <row r="152" spans="1:8" ht="15.75" x14ac:dyDescent="0.25">
      <c r="A152" s="45"/>
      <c r="B152" s="45"/>
      <c r="C152" s="45"/>
      <c r="D152" s="45"/>
      <c r="E152" s="45"/>
      <c r="F152" s="45"/>
      <c r="G152" s="45"/>
      <c r="H152" s="45"/>
    </row>
    <row r="153" spans="1:8" ht="15.75" x14ac:dyDescent="0.25">
      <c r="A153" s="45"/>
      <c r="B153" s="45"/>
      <c r="C153" s="45"/>
      <c r="D153" s="45"/>
      <c r="E153" s="45"/>
      <c r="F153" s="45"/>
      <c r="G153" s="45"/>
      <c r="H153" s="45"/>
    </row>
    <row r="154" spans="1:8" ht="15.75" x14ac:dyDescent="0.25">
      <c r="A154" s="45"/>
      <c r="B154" s="45"/>
      <c r="C154" s="45"/>
      <c r="D154" s="45"/>
      <c r="E154" s="45"/>
      <c r="F154" s="45"/>
      <c r="G154" s="45"/>
      <c r="H154" s="45"/>
    </row>
    <row r="155" spans="1:8" ht="15.75" x14ac:dyDescent="0.25">
      <c r="A155" s="45"/>
      <c r="B155" s="45"/>
      <c r="C155" s="45"/>
      <c r="D155" s="45"/>
      <c r="E155" s="45"/>
      <c r="F155" s="45"/>
      <c r="G155" s="45"/>
      <c r="H155" s="45"/>
    </row>
  </sheetData>
  <sheetProtection algorithmName="SHA-512" hashValue="m3MPzD1OZ5ZDYUhXfAXmAiZydXk/Iu0OTOrKcoMQtO3Jnj9BLJKF9dlRlyacMMalEAnQkWFtzevQFpCEnxow2w==" saltValue="5CbcdN0veJPTm5kz5vVWQg==" spinCount="100000" sheet="1" formatCells="0" formatColumns="0" formatRows="0" insertColumns="0" insertRows="0" insertHyperlinks="0" deleteColumns="0" deleteRows="0" sort="0" autoFilter="0" pivotTables="0"/>
  <mergeCells count="6">
    <mergeCell ref="B2:H2"/>
    <mergeCell ref="B3:H3"/>
    <mergeCell ref="B4:H4"/>
    <mergeCell ref="B61:H61"/>
    <mergeCell ref="B63:H63"/>
    <mergeCell ref="B62:H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3438-4175-4BFD-AA40-EE7077C280A1}">
  <dimension ref="A2:L153"/>
  <sheetViews>
    <sheetView showGridLines="0" topLeftCell="A43" zoomScale="80" zoomScaleNormal="80" workbookViewId="0">
      <selection activeCell="A56" activeCellId="1" sqref="A111:XFD120 A56:XFD66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33.285156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60" t="s">
        <v>0</v>
      </c>
      <c r="C2" s="60"/>
      <c r="D2" s="60"/>
      <c r="E2" s="60"/>
      <c r="F2" s="60"/>
      <c r="G2" s="60"/>
    </row>
    <row r="3" spans="2:11" ht="18.75" x14ac:dyDescent="0.3">
      <c r="B3" s="60" t="s">
        <v>1</v>
      </c>
      <c r="C3" s="60"/>
      <c r="D3" s="60"/>
      <c r="E3" s="60"/>
      <c r="F3" s="60"/>
      <c r="G3" s="60"/>
    </row>
    <row r="4" spans="2:11" ht="18.75" x14ac:dyDescent="0.3">
      <c r="B4" s="60" t="s">
        <v>47</v>
      </c>
      <c r="C4" s="60"/>
      <c r="D4" s="60"/>
      <c r="E4" s="60"/>
      <c r="F4" s="60"/>
      <c r="G4" s="6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2" t="s">
        <v>3</v>
      </c>
    </row>
    <row r="7" spans="2:11" x14ac:dyDescent="0.25">
      <c r="B7" s="1"/>
      <c r="C7" s="1"/>
      <c r="D7" s="1"/>
      <c r="E7" s="1"/>
      <c r="F7" s="1"/>
      <c r="G7" s="4">
        <v>44561</v>
      </c>
    </row>
    <row r="8" spans="2:11" x14ac:dyDescent="0.25">
      <c r="B8" s="5" t="s">
        <v>4</v>
      </c>
      <c r="C8" s="6"/>
      <c r="D8" s="6"/>
      <c r="E8" s="7"/>
      <c r="F8" s="3"/>
      <c r="G8" s="2">
        <v>2021</v>
      </c>
    </row>
    <row r="9" spans="2:11" x14ac:dyDescent="0.25">
      <c r="B9" s="9"/>
      <c r="C9" s="10"/>
      <c r="D9" s="10"/>
      <c r="E9" s="10"/>
      <c r="F9" s="10"/>
      <c r="G9" s="2" t="s">
        <v>5</v>
      </c>
    </row>
    <row r="10" spans="2:11" x14ac:dyDescent="0.25">
      <c r="B10" s="11" t="s">
        <v>6</v>
      </c>
      <c r="C10" s="3"/>
      <c r="D10" s="3"/>
      <c r="E10" s="3"/>
      <c r="F10" s="3"/>
      <c r="G10" s="3"/>
    </row>
    <row r="11" spans="2:11" ht="15.75" thickBot="1" x14ac:dyDescent="0.3">
      <c r="B11" s="11" t="s">
        <v>7</v>
      </c>
      <c r="C11" s="3"/>
      <c r="D11" s="3"/>
      <c r="E11" s="3"/>
      <c r="F11" s="12"/>
      <c r="G11" s="13">
        <v>300000000</v>
      </c>
    </row>
    <row r="12" spans="2:11" ht="3.75" customHeight="1" thickTop="1" x14ac:dyDescent="0.25">
      <c r="B12" s="11"/>
      <c r="C12" s="3"/>
      <c r="D12" s="3"/>
      <c r="E12" s="3"/>
      <c r="F12" s="12"/>
      <c r="G12" s="14"/>
    </row>
    <row r="13" spans="2:11" x14ac:dyDescent="0.25">
      <c r="B13" s="3"/>
      <c r="C13" s="3"/>
      <c r="D13" s="3"/>
      <c r="E13" s="3"/>
      <c r="F13" s="12"/>
      <c r="G13" s="16"/>
    </row>
    <row r="14" spans="2:11" x14ac:dyDescent="0.25">
      <c r="B14" s="11" t="s">
        <v>8</v>
      </c>
      <c r="C14" s="3"/>
      <c r="D14" s="3"/>
      <c r="E14" s="3"/>
      <c r="F14" s="12"/>
      <c r="G14" s="17">
        <f>[2]NOTES!I11</f>
        <v>70434993</v>
      </c>
    </row>
    <row r="15" spans="2:11" ht="3" customHeight="1" x14ac:dyDescent="0.25">
      <c r="B15" s="11"/>
      <c r="C15" s="3"/>
      <c r="D15" s="3"/>
      <c r="E15" s="3"/>
      <c r="F15" s="12"/>
      <c r="G15" s="17"/>
    </row>
    <row r="16" spans="2:11" x14ac:dyDescent="0.25">
      <c r="B16" s="11" t="s">
        <v>9</v>
      </c>
      <c r="C16" s="3"/>
      <c r="D16" s="3"/>
      <c r="E16" s="3"/>
      <c r="F16" s="12"/>
      <c r="G16" s="17">
        <f>[2]NOTES!I14</f>
        <v>51000000</v>
      </c>
      <c r="K16" s="18"/>
    </row>
    <row r="17" spans="2:11" ht="5.25" customHeight="1" x14ac:dyDescent="0.25">
      <c r="B17" s="11"/>
      <c r="C17" s="3"/>
      <c r="D17" s="3"/>
      <c r="E17" s="3"/>
      <c r="F17" s="12"/>
      <c r="G17" s="17"/>
    </row>
    <row r="18" spans="2:11" ht="16.5" customHeight="1" x14ac:dyDescent="0.25">
      <c r="B18" s="11" t="s">
        <v>11</v>
      </c>
      <c r="C18" s="3"/>
      <c r="D18" s="3"/>
      <c r="E18" s="3"/>
      <c r="F18" s="12"/>
      <c r="G18" s="17">
        <v>0</v>
      </c>
    </row>
    <row r="19" spans="2:11" ht="17.25" customHeight="1" x14ac:dyDescent="0.25">
      <c r="B19" s="11" t="s">
        <v>12</v>
      </c>
      <c r="C19" s="3"/>
      <c r="D19" s="3"/>
      <c r="E19" s="3"/>
      <c r="F19" s="12"/>
      <c r="G19" s="17">
        <f>G89</f>
        <v>-21532679.567037035</v>
      </c>
    </row>
    <row r="20" spans="2:11" ht="16.5" customHeight="1" x14ac:dyDescent="0.25">
      <c r="B20" s="11" t="s">
        <v>13</v>
      </c>
      <c r="C20" s="3"/>
      <c r="D20" s="3"/>
      <c r="E20" s="3"/>
      <c r="F20" s="12"/>
      <c r="G20" s="19">
        <f>G91</f>
        <v>-2010558</v>
      </c>
    </row>
    <row r="21" spans="2:11" x14ac:dyDescent="0.25">
      <c r="B21" s="11" t="s">
        <v>14</v>
      </c>
      <c r="C21" s="3"/>
      <c r="D21" s="3"/>
      <c r="E21" s="3"/>
      <c r="F21" s="12"/>
      <c r="G21" s="15">
        <f>SUM(G14:G20)</f>
        <v>97891755.432962969</v>
      </c>
    </row>
    <row r="22" spans="2:11" x14ac:dyDescent="0.25">
      <c r="B22" s="11"/>
      <c r="C22" s="3"/>
      <c r="D22" s="10"/>
      <c r="E22" s="3"/>
      <c r="F22" s="12"/>
      <c r="G22" s="20"/>
    </row>
    <row r="23" spans="2:11" x14ac:dyDescent="0.25">
      <c r="B23" s="5" t="s">
        <v>15</v>
      </c>
      <c r="C23" s="21"/>
      <c r="D23" s="7"/>
      <c r="E23" s="21"/>
      <c r="F23" s="12"/>
      <c r="G23" s="20"/>
    </row>
    <row r="24" spans="2:11" x14ac:dyDescent="0.25">
      <c r="B24" s="11" t="s">
        <v>16</v>
      </c>
      <c r="C24" s="3"/>
      <c r="D24" s="10"/>
      <c r="E24" s="3"/>
      <c r="F24" s="12"/>
      <c r="G24" s="15">
        <f>[2]NOTES!I17</f>
        <v>0</v>
      </c>
    </row>
    <row r="25" spans="2:11" x14ac:dyDescent="0.25">
      <c r="B25" s="11" t="s">
        <v>17</v>
      </c>
      <c r="C25" s="3"/>
      <c r="D25" s="3"/>
      <c r="E25" s="3"/>
      <c r="F25" s="3"/>
      <c r="G25" s="15">
        <f>[2]NOTES!I20</f>
        <v>0</v>
      </c>
    </row>
    <row r="26" spans="2:11" x14ac:dyDescent="0.25">
      <c r="B26" s="11" t="s">
        <v>18</v>
      </c>
      <c r="C26" s="3"/>
      <c r="D26" s="10"/>
      <c r="E26" s="3"/>
      <c r="F26" s="12"/>
      <c r="G26" s="15"/>
    </row>
    <row r="27" spans="2:11" x14ac:dyDescent="0.25">
      <c r="B27" s="11"/>
      <c r="C27" s="3"/>
      <c r="D27" s="10"/>
      <c r="E27" s="3"/>
      <c r="F27" s="12"/>
      <c r="G27" s="20"/>
    </row>
    <row r="28" spans="2:11" x14ac:dyDescent="0.25">
      <c r="B28" s="5" t="s">
        <v>19</v>
      </c>
      <c r="C28" s="21"/>
      <c r="D28" s="21"/>
      <c r="E28" s="3"/>
      <c r="F28" s="12"/>
      <c r="G28" s="22"/>
    </row>
    <row r="29" spans="2:11" x14ac:dyDescent="0.25">
      <c r="B29" s="11"/>
      <c r="C29" s="3"/>
      <c r="D29" s="3"/>
      <c r="E29" s="3"/>
      <c r="F29" s="12"/>
      <c r="G29" s="22"/>
    </row>
    <row r="30" spans="2:11" x14ac:dyDescent="0.25">
      <c r="B30" s="11" t="s">
        <v>20</v>
      </c>
      <c r="C30" s="3"/>
      <c r="D30" s="3"/>
      <c r="E30" s="3"/>
      <c r="F30" s="12"/>
      <c r="G30" s="23">
        <f>[2]NOTES!I24</f>
        <v>0</v>
      </c>
      <c r="K30" s="18"/>
    </row>
    <row r="31" spans="2:11" x14ac:dyDescent="0.25">
      <c r="B31" s="11" t="s">
        <v>21</v>
      </c>
      <c r="C31" s="3"/>
      <c r="D31" s="3"/>
      <c r="E31" s="3"/>
      <c r="F31" s="12"/>
      <c r="G31" s="25">
        <f>[2]NOTES!I42</f>
        <v>17683080.359999999</v>
      </c>
    </row>
    <row r="32" spans="2:11" x14ac:dyDescent="0.25">
      <c r="B32" s="11"/>
      <c r="C32" s="3"/>
      <c r="D32" s="3"/>
      <c r="E32" s="3"/>
      <c r="F32" s="12"/>
      <c r="G32" s="24">
        <f>SUM(G30:G31)</f>
        <v>17683080.359999999</v>
      </c>
    </row>
    <row r="33" spans="2:12" ht="6.75" hidden="1" customHeight="1" x14ac:dyDescent="0.25">
      <c r="B33" s="11"/>
      <c r="C33" s="3"/>
      <c r="D33" s="3"/>
      <c r="E33" s="3"/>
      <c r="F33" s="12"/>
      <c r="G33" s="22"/>
    </row>
    <row r="34" spans="2:12" x14ac:dyDescent="0.25">
      <c r="B34" s="11"/>
      <c r="C34" s="3"/>
      <c r="D34" s="3"/>
      <c r="E34" s="3"/>
      <c r="F34" s="12"/>
      <c r="G34" s="22"/>
    </row>
    <row r="35" spans="2:12" ht="15.75" thickBot="1" x14ac:dyDescent="0.3">
      <c r="B35" s="11"/>
      <c r="C35" s="3"/>
      <c r="D35" s="3"/>
      <c r="E35" s="3"/>
      <c r="F35" s="12"/>
      <c r="G35" s="26">
        <f>G32+G26+G24+G21+G25</f>
        <v>115574835.79296297</v>
      </c>
      <c r="H35" s="18"/>
      <c r="L35" s="27"/>
    </row>
    <row r="36" spans="2:12" ht="15.75" thickTop="1" x14ac:dyDescent="0.25">
      <c r="B36" s="11"/>
      <c r="C36" s="3"/>
      <c r="D36" s="3"/>
      <c r="E36" s="3"/>
      <c r="F36" s="12"/>
      <c r="G36" s="22"/>
    </row>
    <row r="37" spans="2:12" x14ac:dyDescent="0.25">
      <c r="B37" s="9" t="s">
        <v>22</v>
      </c>
      <c r="C37" s="3"/>
      <c r="D37" s="3"/>
      <c r="E37" s="3"/>
      <c r="F37" s="12"/>
      <c r="G37" s="14"/>
    </row>
    <row r="38" spans="2:12" x14ac:dyDescent="0.25">
      <c r="B38" s="11"/>
      <c r="C38" s="3"/>
      <c r="D38" s="3"/>
      <c r="E38" s="3"/>
      <c r="F38" s="12"/>
      <c r="G38" s="14"/>
      <c r="J38" s="18"/>
    </row>
    <row r="39" spans="2:12" x14ac:dyDescent="0.25">
      <c r="B39" s="5" t="s">
        <v>23</v>
      </c>
      <c r="C39" s="21"/>
      <c r="D39" s="3"/>
      <c r="E39" s="3"/>
      <c r="F39" s="12"/>
      <c r="G39" s="14"/>
      <c r="J39" s="18"/>
      <c r="K39" s="18"/>
    </row>
    <row r="40" spans="2:12" x14ac:dyDescent="0.25">
      <c r="B40" s="9"/>
      <c r="C40" s="3"/>
      <c r="D40" s="3"/>
      <c r="E40" s="3"/>
      <c r="F40" s="12"/>
      <c r="G40" s="14"/>
      <c r="I40" s="18"/>
    </row>
    <row r="41" spans="2:12" x14ac:dyDescent="0.25">
      <c r="B41" s="11" t="s">
        <v>24</v>
      </c>
      <c r="C41" s="3"/>
      <c r="D41" s="3"/>
      <c r="E41" s="3"/>
      <c r="F41" s="12"/>
      <c r="G41" s="28">
        <f>[2]NOTES!K60-[2]NOTES!K56</f>
        <v>1282770.750000003</v>
      </c>
    </row>
    <row r="42" spans="2:12" x14ac:dyDescent="0.25">
      <c r="B42" s="11" t="s">
        <v>25</v>
      </c>
      <c r="C42" s="3"/>
      <c r="D42" s="3"/>
      <c r="E42" s="3"/>
      <c r="F42" s="29"/>
      <c r="G42" s="15">
        <f>[2]NOTES!I68</f>
        <v>3606115.7407407407</v>
      </c>
      <c r="H42" s="18"/>
      <c r="I42" t="s">
        <v>32</v>
      </c>
    </row>
    <row r="43" spans="2:12" x14ac:dyDescent="0.25">
      <c r="B43" s="11" t="s">
        <v>26</v>
      </c>
      <c r="C43" s="3"/>
      <c r="D43" s="3"/>
      <c r="E43" s="3"/>
      <c r="F43" s="3"/>
      <c r="G43" s="15">
        <f>[2]NOTES!I70</f>
        <v>24121439</v>
      </c>
      <c r="H43" s="18"/>
    </row>
    <row r="44" spans="2:12" x14ac:dyDescent="0.25">
      <c r="B44" s="11" t="s">
        <v>27</v>
      </c>
      <c r="C44" s="3"/>
      <c r="D44" s="3"/>
      <c r="E44" s="3"/>
      <c r="F44" s="3"/>
      <c r="G44" s="15">
        <f>[2]NOTES!I78</f>
        <v>1302000</v>
      </c>
      <c r="K44" s="27"/>
    </row>
    <row r="45" spans="2:12" x14ac:dyDescent="0.25">
      <c r="B45" s="11"/>
      <c r="C45" s="3"/>
      <c r="D45" s="3"/>
      <c r="E45" s="3"/>
      <c r="F45" s="3"/>
      <c r="G45" s="15"/>
      <c r="K45" s="27"/>
    </row>
    <row r="46" spans="2:12" x14ac:dyDescent="0.25">
      <c r="B46" s="5" t="s">
        <v>28</v>
      </c>
      <c r="C46" s="21"/>
      <c r="D46" s="21"/>
      <c r="E46" s="3"/>
      <c r="F46" s="3"/>
      <c r="G46" s="14"/>
      <c r="J46" s="18"/>
    </row>
    <row r="47" spans="2:12" x14ac:dyDescent="0.25">
      <c r="B47" s="9"/>
      <c r="C47" s="3"/>
      <c r="D47" s="3"/>
      <c r="E47" s="3"/>
      <c r="F47" s="3"/>
      <c r="G47" s="30"/>
      <c r="K47" s="18"/>
    </row>
    <row r="48" spans="2:12" x14ac:dyDescent="0.25">
      <c r="B48" s="11" t="s">
        <v>29</v>
      </c>
      <c r="C48" s="3"/>
      <c r="D48" s="3"/>
      <c r="E48" s="3"/>
      <c r="F48" s="3"/>
      <c r="G48" s="31">
        <f>[2]NOTES!I82+[2]NOTES!I90</f>
        <v>13680541.169999998</v>
      </c>
    </row>
    <row r="49" spans="1:7" x14ac:dyDescent="0.25">
      <c r="B49" s="11" t="s">
        <v>30</v>
      </c>
      <c r="C49" s="3"/>
      <c r="D49" s="3"/>
      <c r="E49" s="3"/>
      <c r="F49" s="3"/>
      <c r="G49" s="17">
        <f>[2]NOTES!I108</f>
        <v>3351735.91</v>
      </c>
    </row>
    <row r="50" spans="1:7" x14ac:dyDescent="0.25">
      <c r="B50" s="11" t="s">
        <v>31</v>
      </c>
      <c r="C50" s="3"/>
      <c r="D50" s="3"/>
      <c r="E50" s="3"/>
      <c r="F50" s="3"/>
      <c r="G50" s="17">
        <f>[2]NOTES!I136</f>
        <v>49275920.670000002</v>
      </c>
    </row>
    <row r="51" spans="1:7" x14ac:dyDescent="0.25">
      <c r="B51" s="11" t="s">
        <v>33</v>
      </c>
      <c r="C51" s="3"/>
      <c r="D51" s="3"/>
      <c r="E51" s="3"/>
      <c r="F51" s="3"/>
      <c r="G51" s="17">
        <f>[2]NOTES!I152</f>
        <v>18954312.93</v>
      </c>
    </row>
    <row r="52" spans="1:7" x14ac:dyDescent="0.25">
      <c r="B52" s="11" t="s">
        <v>34</v>
      </c>
      <c r="C52" s="3"/>
      <c r="D52" s="3"/>
      <c r="E52" s="3"/>
      <c r="F52" s="3"/>
      <c r="G52" s="19">
        <v>0</v>
      </c>
    </row>
    <row r="53" spans="1:7" ht="21" customHeight="1" x14ac:dyDescent="0.25">
      <c r="B53" s="11"/>
      <c r="C53" s="3"/>
      <c r="D53" s="3"/>
      <c r="E53" s="3"/>
      <c r="F53" s="12"/>
      <c r="G53" s="15">
        <f>SUM(G48:G52)</f>
        <v>85262510.680000007</v>
      </c>
    </row>
    <row r="54" spans="1:7" ht="15.75" thickBot="1" x14ac:dyDescent="0.3">
      <c r="B54" s="3"/>
      <c r="C54" s="3"/>
      <c r="D54" s="3"/>
      <c r="E54" s="3"/>
      <c r="F54" s="3"/>
      <c r="G54" s="32">
        <f>G41+G42+G44+G53+G43</f>
        <v>115574836.17074075</v>
      </c>
    </row>
    <row r="55" spans="1:7" ht="15.75" thickTop="1" x14ac:dyDescent="0.25">
      <c r="B55" s="3"/>
      <c r="C55" s="3"/>
      <c r="D55" s="3"/>
      <c r="E55" s="3"/>
      <c r="F55" s="3" t="s">
        <v>48</v>
      </c>
      <c r="G55" s="33"/>
    </row>
    <row r="56" spans="1:7" ht="20.100000000000001" customHeight="1" x14ac:dyDescent="0.25">
      <c r="B56" s="34"/>
      <c r="C56" s="3"/>
      <c r="D56" s="3"/>
      <c r="E56" s="8"/>
      <c r="F56" s="3"/>
      <c r="G56" s="34"/>
    </row>
    <row r="57" spans="1:7" x14ac:dyDescent="0.25">
      <c r="B57" s="34"/>
      <c r="C57" s="3"/>
      <c r="D57" s="3"/>
      <c r="E57" s="8"/>
      <c r="F57" s="3"/>
      <c r="G57" s="34"/>
    </row>
    <row r="58" spans="1:7" s="35" customFormat="1" ht="18.75" customHeight="1" x14ac:dyDescent="0.25">
      <c r="B58" s="61" t="s">
        <v>0</v>
      </c>
      <c r="C58" s="61"/>
      <c r="D58" s="61"/>
      <c r="E58" s="61"/>
      <c r="F58" s="61"/>
      <c r="G58" s="61"/>
    </row>
    <row r="59" spans="1:7" s="35" customFormat="1" ht="18.75" customHeight="1" x14ac:dyDescent="0.25">
      <c r="B59" s="61" t="s">
        <v>35</v>
      </c>
      <c r="C59" s="61"/>
      <c r="D59" s="61"/>
      <c r="E59" s="61"/>
      <c r="F59" s="61"/>
      <c r="G59" s="61"/>
    </row>
    <row r="60" spans="1:7" s="35" customFormat="1" ht="18.75" customHeight="1" x14ac:dyDescent="0.25">
      <c r="B60" s="61" t="str">
        <f>B4</f>
        <v>AS AT Dec 31, 2021</v>
      </c>
      <c r="C60" s="61"/>
      <c r="D60" s="61"/>
      <c r="E60" s="61"/>
      <c r="F60" s="61"/>
      <c r="G60" s="61"/>
    </row>
    <row r="61" spans="1:7" s="35" customFormat="1" ht="16.5" x14ac:dyDescent="0.25">
      <c r="A61" s="36"/>
      <c r="B61" s="8"/>
      <c r="C61" s="8"/>
      <c r="D61" s="8"/>
      <c r="E61" s="8"/>
      <c r="F61" s="8"/>
      <c r="G61" s="8"/>
    </row>
    <row r="62" spans="1:7" s="35" customFormat="1" ht="16.5" x14ac:dyDescent="0.25">
      <c r="A62" s="36"/>
      <c r="B62" s="8"/>
      <c r="C62" s="8"/>
      <c r="D62" s="8"/>
      <c r="E62" s="8"/>
      <c r="F62" s="8"/>
      <c r="G62" s="2" t="s">
        <v>3</v>
      </c>
    </row>
    <row r="63" spans="1:7" s="35" customFormat="1" ht="16.5" x14ac:dyDescent="0.25">
      <c r="A63" s="36"/>
      <c r="B63" s="8"/>
      <c r="C63" s="8"/>
      <c r="D63" s="8"/>
      <c r="E63" s="8"/>
      <c r="F63" s="8"/>
      <c r="G63" s="4">
        <f>G7</f>
        <v>44561</v>
      </c>
    </row>
    <row r="64" spans="1:7" x14ac:dyDescent="0.25">
      <c r="B64" s="12"/>
      <c r="C64" s="12"/>
      <c r="D64" s="12"/>
      <c r="E64" s="12"/>
      <c r="F64" s="3"/>
      <c r="G64" s="2">
        <f>G8</f>
        <v>2021</v>
      </c>
    </row>
    <row r="65" spans="2:7" x14ac:dyDescent="0.25">
      <c r="B65" s="3"/>
      <c r="C65" s="3"/>
      <c r="D65" s="3"/>
      <c r="E65" s="3"/>
      <c r="F65" s="10"/>
      <c r="G65" s="2" t="s">
        <v>5</v>
      </c>
    </row>
    <row r="66" spans="2:7" x14ac:dyDescent="0.25">
      <c r="B66" s="3"/>
      <c r="C66" s="3"/>
      <c r="D66" s="3"/>
      <c r="E66" s="3"/>
      <c r="F66" s="3"/>
      <c r="G66" s="12"/>
    </row>
    <row r="67" spans="2:7" x14ac:dyDescent="0.25">
      <c r="B67" s="3"/>
      <c r="C67" s="3"/>
      <c r="D67" s="3"/>
      <c r="E67" s="3"/>
      <c r="F67" s="3"/>
      <c r="G67" s="37"/>
    </row>
    <row r="68" spans="2:7" x14ac:dyDescent="0.25">
      <c r="B68" s="11" t="s">
        <v>36</v>
      </c>
      <c r="C68" s="3"/>
      <c r="D68" s="3"/>
      <c r="E68" s="3"/>
      <c r="F68" s="3"/>
      <c r="G68" s="38">
        <f>[2]NOTES!I159</f>
        <v>7108792.6600000001</v>
      </c>
    </row>
    <row r="69" spans="2:7" x14ac:dyDescent="0.25">
      <c r="B69" s="11"/>
      <c r="C69" s="3"/>
      <c r="D69" s="3"/>
      <c r="E69" s="3"/>
      <c r="F69" s="3"/>
      <c r="G69" s="38"/>
    </row>
    <row r="70" spans="2:7" x14ac:dyDescent="0.25">
      <c r="B70" s="11" t="s">
        <v>37</v>
      </c>
      <c r="C70" s="3"/>
      <c r="D70" s="3"/>
      <c r="E70" s="3"/>
      <c r="F70" s="3"/>
      <c r="G70" s="38">
        <f>'[2]Capital Gain Working '!M172</f>
        <v>-18715615.600000001</v>
      </c>
    </row>
    <row r="71" spans="2:7" x14ac:dyDescent="0.25">
      <c r="B71" s="11"/>
      <c r="C71" s="3"/>
      <c r="D71" s="3"/>
      <c r="E71" s="3"/>
      <c r="F71" s="3"/>
      <c r="G71" s="38"/>
    </row>
    <row r="72" spans="2:7" x14ac:dyDescent="0.25">
      <c r="B72" s="11" t="s">
        <v>38</v>
      </c>
      <c r="C72" s="3"/>
      <c r="D72" s="3"/>
      <c r="E72" s="3"/>
      <c r="F72" s="3"/>
      <c r="G72" s="38">
        <f>[2]NOTES!I173</f>
        <v>1156568.55</v>
      </c>
    </row>
    <row r="73" spans="2:7" x14ac:dyDescent="0.25">
      <c r="B73" s="11"/>
      <c r="C73" s="3"/>
      <c r="D73" s="3"/>
      <c r="E73" s="3"/>
      <c r="F73" s="3"/>
      <c r="G73" s="38"/>
    </row>
    <row r="74" spans="2:7" x14ac:dyDescent="0.25">
      <c r="B74" s="11" t="s">
        <v>39</v>
      </c>
      <c r="C74" s="3"/>
      <c r="D74" s="3"/>
      <c r="E74" s="3"/>
      <c r="F74" s="3"/>
      <c r="G74" s="38">
        <f>[2]NOTES!I176</f>
        <v>498</v>
      </c>
    </row>
    <row r="75" spans="2:7" x14ac:dyDescent="0.25">
      <c r="B75" s="11"/>
      <c r="C75" s="3"/>
      <c r="D75" s="3"/>
      <c r="E75" s="3"/>
      <c r="F75" s="3"/>
      <c r="G75" s="38"/>
    </row>
    <row r="76" spans="2:7" x14ac:dyDescent="0.25">
      <c r="B76" s="11" t="s">
        <v>40</v>
      </c>
      <c r="C76" s="3"/>
      <c r="D76" s="3"/>
      <c r="E76" s="3"/>
      <c r="F76" s="3"/>
      <c r="G76" s="38">
        <f>[2]NOTES!I179</f>
        <v>711418</v>
      </c>
    </row>
    <row r="77" spans="2:7" x14ac:dyDescent="0.25">
      <c r="B77" s="11"/>
      <c r="C77" s="3"/>
      <c r="D77" s="3"/>
      <c r="E77" s="3"/>
      <c r="F77" s="3"/>
      <c r="G77" s="39"/>
    </row>
    <row r="78" spans="2:7" ht="20.100000000000001" customHeight="1" x14ac:dyDescent="0.25">
      <c r="B78" s="11"/>
      <c r="C78" s="3"/>
      <c r="D78" s="3"/>
      <c r="E78" s="3"/>
      <c r="F78" s="3"/>
      <c r="G78" s="38">
        <f>SUM(G68:G76)</f>
        <v>-9738338.3900000006</v>
      </c>
    </row>
    <row r="79" spans="2:7" x14ac:dyDescent="0.25">
      <c r="B79" s="11" t="s">
        <v>32</v>
      </c>
      <c r="C79" s="3"/>
      <c r="D79" s="3"/>
      <c r="E79" s="3"/>
      <c r="F79" s="12"/>
      <c r="G79" s="37"/>
    </row>
    <row r="80" spans="2:7" x14ac:dyDescent="0.25">
      <c r="B80" s="3"/>
      <c r="C80" s="3"/>
      <c r="D80" s="3"/>
      <c r="E80" s="3"/>
      <c r="F80" s="3"/>
      <c r="G80" s="3"/>
    </row>
    <row r="81" spans="2:8" x14ac:dyDescent="0.25">
      <c r="B81" s="11"/>
      <c r="C81" s="3"/>
      <c r="D81" s="3"/>
      <c r="E81" s="3"/>
      <c r="F81" s="12"/>
      <c r="G81" s="37"/>
    </row>
    <row r="82" spans="2:8" ht="20.100000000000001" customHeight="1" x14ac:dyDescent="0.25">
      <c r="B82" s="11"/>
      <c r="C82" s="3"/>
      <c r="D82" s="3"/>
      <c r="E82" s="3"/>
      <c r="F82" s="12"/>
      <c r="G82" s="37"/>
    </row>
    <row r="83" spans="2:8" ht="21.75" customHeight="1" x14ac:dyDescent="0.25">
      <c r="B83" s="11" t="s">
        <v>41</v>
      </c>
      <c r="C83" s="3"/>
      <c r="D83" s="3"/>
      <c r="E83" s="3"/>
      <c r="F83" s="29"/>
      <c r="G83" s="41">
        <f>[2]NOTES!I230-G87</f>
        <v>11407974.487037035</v>
      </c>
    </row>
    <row r="84" spans="2:8" x14ac:dyDescent="0.25">
      <c r="B84" s="11"/>
      <c r="C84" s="3"/>
      <c r="D84" s="3"/>
      <c r="E84" s="3"/>
      <c r="F84" s="3"/>
      <c r="G84" s="37"/>
    </row>
    <row r="85" spans="2:8" x14ac:dyDescent="0.25">
      <c r="B85" s="11" t="s">
        <v>42</v>
      </c>
      <c r="C85" s="3"/>
      <c r="D85" s="3"/>
      <c r="E85" s="3"/>
      <c r="F85" s="3"/>
      <c r="G85" s="37">
        <f>G78-G83</f>
        <v>-21146312.877037033</v>
      </c>
    </row>
    <row r="86" spans="2:8" x14ac:dyDescent="0.25">
      <c r="B86" s="11"/>
      <c r="C86" s="3"/>
      <c r="D86" s="3"/>
      <c r="E86" s="3"/>
      <c r="F86" s="3"/>
      <c r="G86" s="37"/>
    </row>
    <row r="87" spans="2:8" x14ac:dyDescent="0.25">
      <c r="B87" s="11" t="s">
        <v>43</v>
      </c>
      <c r="C87" s="3"/>
      <c r="D87" s="3"/>
      <c r="E87" s="3"/>
      <c r="F87" s="3"/>
      <c r="G87" s="40">
        <f>[2]NOTES!I228</f>
        <v>386366.69</v>
      </c>
    </row>
    <row r="88" spans="2:8" x14ac:dyDescent="0.25">
      <c r="B88" s="11"/>
      <c r="C88" s="3"/>
      <c r="D88" s="3"/>
      <c r="E88" s="3"/>
      <c r="F88" s="3"/>
      <c r="G88" s="38"/>
    </row>
    <row r="89" spans="2:8" x14ac:dyDescent="0.25">
      <c r="B89" s="11" t="s">
        <v>44</v>
      </c>
      <c r="C89" s="3"/>
      <c r="D89" s="3"/>
      <c r="E89" s="3"/>
      <c r="F89" s="3"/>
      <c r="G89" s="38">
        <f>G85-G87</f>
        <v>-21532679.567037035</v>
      </c>
    </row>
    <row r="90" spans="2:8" x14ac:dyDescent="0.25">
      <c r="B90" s="11"/>
      <c r="C90" s="3"/>
      <c r="D90" s="3"/>
      <c r="E90" s="3"/>
      <c r="F90" s="3"/>
      <c r="G90" s="38"/>
    </row>
    <row r="91" spans="2:8" x14ac:dyDescent="0.25">
      <c r="B91" s="11" t="s">
        <v>45</v>
      </c>
      <c r="C91" s="3"/>
      <c r="D91" s="3"/>
      <c r="E91" s="3"/>
      <c r="F91" s="3"/>
      <c r="G91" s="38">
        <v>-2010558</v>
      </c>
      <c r="H91" s="18"/>
    </row>
    <row r="92" spans="2:8" x14ac:dyDescent="0.25">
      <c r="B92" s="11"/>
      <c r="C92" s="3"/>
      <c r="D92" s="3"/>
      <c r="E92" s="3"/>
      <c r="F92" s="3"/>
      <c r="G92" s="38"/>
    </row>
    <row r="93" spans="2:8" x14ac:dyDescent="0.25">
      <c r="B93" s="11"/>
      <c r="C93" s="3"/>
      <c r="D93" s="3"/>
      <c r="E93" s="3"/>
      <c r="F93" s="3"/>
      <c r="G93" s="38"/>
    </row>
    <row r="94" spans="2:8" ht="6" customHeight="1" x14ac:dyDescent="0.25">
      <c r="B94" s="11"/>
      <c r="C94" s="3"/>
      <c r="D94" s="3"/>
      <c r="E94" s="3"/>
      <c r="F94" s="3"/>
      <c r="G94" s="38"/>
    </row>
    <row r="95" spans="2:8" ht="15.75" thickBot="1" x14ac:dyDescent="0.3">
      <c r="B95" s="11" t="s">
        <v>46</v>
      </c>
      <c r="C95" s="3"/>
      <c r="D95" s="3"/>
      <c r="E95" s="3"/>
      <c r="F95" s="3"/>
      <c r="G95" s="42">
        <f>G89+G91</f>
        <v>-23543237.567037035</v>
      </c>
    </row>
    <row r="96" spans="2:8" ht="15.75" thickTop="1" x14ac:dyDescent="0.25">
      <c r="B96" s="11"/>
      <c r="C96" s="3"/>
      <c r="D96" s="3"/>
      <c r="E96" s="3"/>
      <c r="F96" s="3"/>
      <c r="G96" s="3"/>
    </row>
    <row r="97" spans="1:7" x14ac:dyDescent="0.25">
      <c r="B97" s="3"/>
      <c r="C97" s="3"/>
      <c r="D97" s="3"/>
      <c r="E97" s="3"/>
      <c r="F97" s="3"/>
      <c r="G97" s="37"/>
    </row>
    <row r="98" spans="1:7" x14ac:dyDescent="0.25">
      <c r="B98" s="3"/>
      <c r="C98" s="3"/>
      <c r="D98" s="3"/>
      <c r="E98" s="3"/>
      <c r="F98" s="3"/>
      <c r="G98" s="37"/>
    </row>
    <row r="99" spans="1:7" ht="4.5" customHeight="1" x14ac:dyDescent="0.25">
      <c r="B99" s="3"/>
      <c r="C99" s="3"/>
      <c r="D99" s="3"/>
      <c r="E99" s="3"/>
      <c r="F99" s="3"/>
      <c r="G99" s="37"/>
    </row>
    <row r="100" spans="1:7" ht="15.75" x14ac:dyDescent="0.25">
      <c r="B100" s="43"/>
      <c r="E100" s="44"/>
      <c r="G100" s="43"/>
    </row>
    <row r="101" spans="1:7" ht="15.75" x14ac:dyDescent="0.25">
      <c r="B101" s="43"/>
      <c r="E101" s="44"/>
      <c r="G101" s="43"/>
    </row>
    <row r="102" spans="1:7" ht="15.75" x14ac:dyDescent="0.25">
      <c r="B102" s="43"/>
      <c r="E102" s="44"/>
      <c r="G102" s="43"/>
    </row>
    <row r="103" spans="1:7" ht="15.75" x14ac:dyDescent="0.25">
      <c r="B103" s="43"/>
      <c r="E103" s="44"/>
      <c r="G103" s="43"/>
    </row>
    <row r="104" spans="1:7" ht="15.75" x14ac:dyDescent="0.25">
      <c r="B104" s="43"/>
      <c r="E104" s="44"/>
      <c r="G104" s="43"/>
    </row>
    <row r="105" spans="1:7" ht="15.75" x14ac:dyDescent="0.25">
      <c r="B105" s="43"/>
      <c r="E105" s="44"/>
      <c r="G105" s="43"/>
    </row>
    <row r="106" spans="1:7" ht="15.75" x14ac:dyDescent="0.25">
      <c r="B106" s="43"/>
      <c r="E106" s="44"/>
      <c r="G106" s="43"/>
    </row>
    <row r="107" spans="1:7" ht="15.75" x14ac:dyDescent="0.25">
      <c r="B107" s="43"/>
      <c r="E107" s="44"/>
      <c r="G107" s="43"/>
    </row>
    <row r="108" spans="1:7" ht="15.75" x14ac:dyDescent="0.25">
      <c r="B108" s="43"/>
      <c r="E108" s="44"/>
      <c r="G108" s="43"/>
    </row>
    <row r="110" spans="1:7" ht="15.75" x14ac:dyDescent="0.25">
      <c r="A110" s="45"/>
      <c r="B110" s="45"/>
      <c r="C110" s="45"/>
      <c r="D110" s="45"/>
      <c r="E110" s="45"/>
      <c r="F110" s="45"/>
      <c r="G110" s="45"/>
    </row>
    <row r="111" spans="1:7" ht="15.75" x14ac:dyDescent="0.25">
      <c r="A111" s="45"/>
      <c r="B111" s="45"/>
      <c r="C111" s="45"/>
      <c r="D111" s="45"/>
      <c r="E111" s="45"/>
      <c r="F111" s="45"/>
      <c r="G111" s="45"/>
    </row>
    <row r="112" spans="1:7" ht="15.75" x14ac:dyDescent="0.25">
      <c r="A112" s="45"/>
      <c r="B112" s="45"/>
      <c r="C112" s="45"/>
      <c r="D112" s="45"/>
      <c r="E112" s="45"/>
      <c r="F112" s="45"/>
      <c r="G112" s="45"/>
    </row>
    <row r="113" spans="1:7" ht="15.75" x14ac:dyDescent="0.25">
      <c r="A113" s="45"/>
      <c r="B113" s="45"/>
      <c r="C113" s="45"/>
      <c r="D113" s="45"/>
      <c r="E113" s="45"/>
      <c r="F113" s="45"/>
      <c r="G113" s="45"/>
    </row>
    <row r="114" spans="1:7" ht="15.75" x14ac:dyDescent="0.25">
      <c r="A114" s="45"/>
      <c r="B114" s="45"/>
      <c r="C114" s="45"/>
      <c r="D114" s="45"/>
      <c r="E114" s="45"/>
      <c r="F114" s="45"/>
      <c r="G114" s="45"/>
    </row>
    <row r="115" spans="1:7" ht="15.75" x14ac:dyDescent="0.25">
      <c r="A115" s="45"/>
      <c r="B115" s="45"/>
      <c r="C115" s="45"/>
      <c r="D115" s="45"/>
      <c r="E115" s="45"/>
      <c r="F115" s="45"/>
      <c r="G115" s="45"/>
    </row>
    <row r="116" spans="1:7" ht="15.75" x14ac:dyDescent="0.25">
      <c r="A116" s="45"/>
      <c r="B116" s="45"/>
      <c r="C116" s="45"/>
      <c r="D116" s="45"/>
      <c r="E116" s="45"/>
      <c r="F116" s="45"/>
      <c r="G116" s="45"/>
    </row>
    <row r="117" spans="1:7" ht="15.75" x14ac:dyDescent="0.25">
      <c r="A117" s="45"/>
      <c r="B117" s="45"/>
      <c r="C117" s="45"/>
      <c r="D117" s="45"/>
      <c r="E117" s="45"/>
      <c r="F117" s="45"/>
      <c r="G117" s="45"/>
    </row>
    <row r="118" spans="1:7" ht="15.75" x14ac:dyDescent="0.25">
      <c r="A118" s="45"/>
      <c r="B118" s="45"/>
      <c r="C118" s="45"/>
      <c r="D118" s="45"/>
      <c r="E118" s="45"/>
      <c r="F118" s="45"/>
      <c r="G118" s="45"/>
    </row>
    <row r="119" spans="1:7" ht="15.75" x14ac:dyDescent="0.25">
      <c r="A119" s="45"/>
      <c r="B119" s="45"/>
      <c r="C119" s="45"/>
      <c r="D119" s="45"/>
      <c r="E119" s="45"/>
      <c r="F119" s="45"/>
      <c r="G119" s="45"/>
    </row>
    <row r="120" spans="1:7" ht="15.75" x14ac:dyDescent="0.25">
      <c r="A120" s="45"/>
      <c r="B120" s="45"/>
      <c r="C120" s="45"/>
      <c r="D120" s="45"/>
      <c r="E120" s="45"/>
      <c r="F120" s="45"/>
      <c r="G120" s="45"/>
    </row>
    <row r="121" spans="1:7" ht="15.75" x14ac:dyDescent="0.25">
      <c r="A121" s="45"/>
      <c r="B121" s="45"/>
      <c r="C121" s="45"/>
      <c r="D121" s="45"/>
      <c r="E121" s="45"/>
      <c r="F121" s="45"/>
      <c r="G121" s="45"/>
    </row>
    <row r="122" spans="1:7" ht="15.75" x14ac:dyDescent="0.25">
      <c r="A122" s="45"/>
      <c r="B122" s="45"/>
      <c r="C122" s="45"/>
      <c r="D122" s="45"/>
      <c r="E122" s="45"/>
      <c r="F122" s="45"/>
      <c r="G122" s="45"/>
    </row>
    <row r="123" spans="1:7" ht="15.75" x14ac:dyDescent="0.25">
      <c r="A123" s="45"/>
      <c r="B123" s="45"/>
      <c r="C123" s="45"/>
      <c r="D123" s="45"/>
      <c r="E123" s="45"/>
      <c r="F123" s="45"/>
      <c r="G123" s="45"/>
    </row>
    <row r="124" spans="1:7" ht="15.75" x14ac:dyDescent="0.25">
      <c r="A124" s="45"/>
      <c r="B124" s="45"/>
      <c r="C124" s="45"/>
      <c r="D124" s="45"/>
      <c r="E124" s="45"/>
      <c r="F124" s="45"/>
      <c r="G124" s="45"/>
    </row>
    <row r="125" spans="1:7" ht="15.75" x14ac:dyDescent="0.25">
      <c r="A125" s="45"/>
      <c r="B125" s="45"/>
      <c r="C125" s="45"/>
      <c r="D125" s="45"/>
      <c r="E125" s="45"/>
      <c r="F125" s="45"/>
      <c r="G125" s="45"/>
    </row>
    <row r="126" spans="1:7" ht="15.75" x14ac:dyDescent="0.25">
      <c r="A126" s="45"/>
      <c r="B126" s="45"/>
      <c r="C126" s="45"/>
      <c r="D126" s="45"/>
      <c r="E126" s="45"/>
      <c r="F126" s="45"/>
      <c r="G126" s="45"/>
    </row>
    <row r="127" spans="1:7" ht="15.75" x14ac:dyDescent="0.25">
      <c r="A127" s="45"/>
      <c r="B127" s="45"/>
      <c r="C127" s="45"/>
      <c r="D127" s="45"/>
      <c r="E127" s="45"/>
      <c r="F127" s="45"/>
      <c r="G127" s="45"/>
    </row>
    <row r="128" spans="1:7" ht="15.75" x14ac:dyDescent="0.25">
      <c r="A128" s="45"/>
      <c r="B128" s="45"/>
      <c r="C128" s="45"/>
      <c r="D128" s="45"/>
      <c r="E128" s="45"/>
      <c r="F128" s="45"/>
      <c r="G128" s="45"/>
    </row>
    <row r="129" spans="1:7" ht="15.75" x14ac:dyDescent="0.25">
      <c r="A129" s="45"/>
      <c r="B129" s="45"/>
      <c r="C129" s="45"/>
      <c r="D129" s="45"/>
      <c r="E129" s="45"/>
      <c r="F129" s="45"/>
      <c r="G129" s="45"/>
    </row>
    <row r="130" spans="1:7" ht="15.75" x14ac:dyDescent="0.25">
      <c r="A130" s="45"/>
      <c r="B130" s="45"/>
      <c r="C130" s="45"/>
      <c r="D130" s="45"/>
      <c r="E130" s="45"/>
      <c r="F130" s="45"/>
      <c r="G130" s="45"/>
    </row>
    <row r="131" spans="1:7" ht="15.75" x14ac:dyDescent="0.25">
      <c r="A131" s="45"/>
      <c r="B131" s="45"/>
      <c r="C131" s="45"/>
      <c r="D131" s="45"/>
      <c r="E131" s="45"/>
      <c r="F131" s="45"/>
      <c r="G131" s="45"/>
    </row>
    <row r="132" spans="1:7" ht="15.75" x14ac:dyDescent="0.25">
      <c r="A132" s="45"/>
      <c r="B132" s="45"/>
      <c r="C132" s="45"/>
      <c r="D132" s="45"/>
      <c r="E132" s="45"/>
      <c r="F132" s="45"/>
      <c r="G132" s="45"/>
    </row>
    <row r="133" spans="1:7" ht="15.75" x14ac:dyDescent="0.25">
      <c r="A133" s="45"/>
      <c r="B133" s="45"/>
      <c r="C133" s="45"/>
      <c r="D133" s="45"/>
      <c r="E133" s="45"/>
      <c r="F133" s="45"/>
      <c r="G133" s="45"/>
    </row>
    <row r="134" spans="1:7" ht="15.75" x14ac:dyDescent="0.25">
      <c r="A134" s="45"/>
      <c r="B134" s="45"/>
      <c r="C134" s="45"/>
      <c r="D134" s="45"/>
      <c r="E134" s="45"/>
      <c r="F134" s="45"/>
      <c r="G134" s="45"/>
    </row>
    <row r="135" spans="1:7" ht="15.75" x14ac:dyDescent="0.25">
      <c r="A135" s="45"/>
      <c r="B135" s="45"/>
      <c r="C135" s="45"/>
      <c r="D135" s="45"/>
      <c r="E135" s="45"/>
      <c r="F135" s="45"/>
      <c r="G135" s="45"/>
    </row>
    <row r="136" spans="1:7" ht="15.75" x14ac:dyDescent="0.25">
      <c r="A136" s="45"/>
      <c r="B136" s="45"/>
      <c r="C136" s="45"/>
      <c r="D136" s="45"/>
      <c r="E136" s="45"/>
      <c r="F136" s="45"/>
      <c r="G136" s="45"/>
    </row>
    <row r="137" spans="1:7" ht="15.75" x14ac:dyDescent="0.25">
      <c r="A137" s="45"/>
      <c r="B137" s="45"/>
      <c r="C137" s="45"/>
      <c r="D137" s="45"/>
      <c r="E137" s="45"/>
      <c r="F137" s="45"/>
      <c r="G137" s="45"/>
    </row>
    <row r="138" spans="1:7" ht="15.75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45"/>
      <c r="B139" s="45"/>
      <c r="C139" s="45"/>
      <c r="D139" s="45"/>
      <c r="E139" s="45"/>
      <c r="F139" s="45"/>
      <c r="G139" s="45"/>
    </row>
    <row r="140" spans="1:7" ht="15.75" x14ac:dyDescent="0.25">
      <c r="A140" s="45"/>
      <c r="B140" s="45"/>
      <c r="C140" s="45"/>
      <c r="D140" s="45"/>
      <c r="E140" s="45"/>
      <c r="F140" s="45"/>
      <c r="G140" s="45"/>
    </row>
    <row r="141" spans="1:7" ht="15.75" x14ac:dyDescent="0.25">
      <c r="A141" s="45"/>
      <c r="B141" s="45"/>
      <c r="C141" s="45"/>
      <c r="D141" s="45"/>
      <c r="E141" s="45"/>
      <c r="F141" s="45"/>
      <c r="G141" s="45"/>
    </row>
    <row r="142" spans="1:7" ht="15.75" x14ac:dyDescent="0.25">
      <c r="A142" s="45"/>
      <c r="B142" s="45"/>
      <c r="C142" s="45"/>
      <c r="D142" s="45"/>
      <c r="E142" s="45"/>
      <c r="F142" s="45"/>
      <c r="G142" s="45"/>
    </row>
    <row r="143" spans="1:7" ht="15.75" x14ac:dyDescent="0.25">
      <c r="A143" s="45"/>
      <c r="B143" s="45"/>
      <c r="C143" s="45"/>
      <c r="D143" s="45"/>
      <c r="E143" s="45"/>
      <c r="F143" s="45"/>
      <c r="G143" s="45"/>
    </row>
    <row r="144" spans="1:7" ht="15.75" x14ac:dyDescent="0.25">
      <c r="A144" s="45"/>
      <c r="B144" s="45"/>
      <c r="C144" s="45"/>
      <c r="D144" s="45"/>
      <c r="E144" s="45"/>
      <c r="F144" s="45"/>
      <c r="G144" s="45"/>
    </row>
    <row r="145" spans="1:7" ht="15.75" x14ac:dyDescent="0.25">
      <c r="A145" s="45"/>
      <c r="B145" s="45"/>
      <c r="C145" s="45"/>
      <c r="D145" s="45"/>
      <c r="E145" s="45"/>
      <c r="F145" s="45"/>
      <c r="G145" s="45"/>
    </row>
    <row r="146" spans="1:7" ht="15.75" x14ac:dyDescent="0.25">
      <c r="A146" s="45"/>
      <c r="B146" s="45"/>
      <c r="C146" s="45"/>
      <c r="D146" s="45"/>
      <c r="E146" s="45"/>
      <c r="F146" s="45"/>
      <c r="G146" s="45"/>
    </row>
    <row r="147" spans="1:7" ht="15.75" x14ac:dyDescent="0.25">
      <c r="A147" s="45"/>
      <c r="B147" s="45"/>
      <c r="C147" s="45"/>
      <c r="D147" s="45"/>
      <c r="E147" s="45"/>
      <c r="F147" s="45"/>
      <c r="G147" s="45"/>
    </row>
    <row r="148" spans="1:7" ht="15.75" x14ac:dyDescent="0.25">
      <c r="A148" s="45"/>
      <c r="B148" s="45"/>
      <c r="C148" s="45"/>
      <c r="D148" s="45"/>
      <c r="E148" s="45"/>
      <c r="F148" s="45"/>
      <c r="G148" s="45"/>
    </row>
    <row r="149" spans="1:7" ht="15.75" x14ac:dyDescent="0.25">
      <c r="A149" s="45"/>
      <c r="B149" s="45"/>
      <c r="C149" s="45"/>
      <c r="D149" s="45"/>
      <c r="E149" s="45"/>
      <c r="F149" s="45"/>
      <c r="G149" s="45"/>
    </row>
    <row r="150" spans="1:7" ht="15.75" x14ac:dyDescent="0.25">
      <c r="A150" s="45"/>
      <c r="B150" s="45"/>
      <c r="C150" s="45"/>
      <c r="D150" s="45"/>
      <c r="E150" s="45"/>
      <c r="F150" s="45"/>
      <c r="G150" s="45"/>
    </row>
    <row r="151" spans="1:7" ht="15.75" x14ac:dyDescent="0.25">
      <c r="A151" s="45"/>
      <c r="B151" s="45"/>
      <c r="C151" s="45"/>
      <c r="D151" s="45"/>
      <c r="E151" s="45"/>
      <c r="F151" s="45"/>
      <c r="G151" s="45"/>
    </row>
    <row r="152" spans="1:7" ht="15.75" x14ac:dyDescent="0.25">
      <c r="A152" s="45"/>
      <c r="B152" s="45"/>
      <c r="C152" s="45"/>
      <c r="D152" s="45"/>
      <c r="E152" s="45"/>
      <c r="F152" s="45"/>
      <c r="G152" s="45"/>
    </row>
    <row r="153" spans="1:7" ht="15.75" x14ac:dyDescent="0.25">
      <c r="A153" s="45"/>
      <c r="B153" s="45"/>
      <c r="C153" s="45"/>
      <c r="D153" s="45"/>
      <c r="E153" s="45"/>
      <c r="F153" s="45"/>
      <c r="G153" s="45"/>
    </row>
  </sheetData>
  <sheetProtection algorithmName="SHA-512" hashValue="XObouAh114nIoY9X8fL8PjDnB8P2XKJuaij0qFKNNt0KmIfUotkSSI73MO6Mh8Vp7+HV/2RwHusE6Kja62nz4A==" saltValue="NjCO4gUyDVWC+F20tFsMZw==" spinCount="100000" sheet="1" formatCells="0" formatColumns="0" formatRows="0" insertColumns="0" insertRows="0" insertHyperlinks="0" deleteColumns="0" deleteRows="0" sort="0" autoFilter="0" pivotTables="0"/>
  <mergeCells count="6">
    <mergeCell ref="B60:G60"/>
    <mergeCell ref="B58:G58"/>
    <mergeCell ref="B2:G2"/>
    <mergeCell ref="B3:G3"/>
    <mergeCell ref="B4:G4"/>
    <mergeCell ref="B59:G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707F-CC86-45BB-8CBB-13A7CFBD2D5F}">
  <dimension ref="A2:L157"/>
  <sheetViews>
    <sheetView showGridLines="0" zoomScale="80" zoomScaleNormal="80" workbookViewId="0">
      <selection activeCell="B92" sqref="B92:F92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31.5703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60" t="s">
        <v>0</v>
      </c>
      <c r="C2" s="60"/>
      <c r="D2" s="60"/>
      <c r="E2" s="60"/>
      <c r="F2" s="60"/>
      <c r="G2" s="60"/>
    </row>
    <row r="3" spans="2:11" ht="18.75" x14ac:dyDescent="0.3">
      <c r="B3" s="60" t="s">
        <v>1</v>
      </c>
      <c r="C3" s="60"/>
      <c r="D3" s="60"/>
      <c r="E3" s="60"/>
      <c r="F3" s="60"/>
      <c r="G3" s="60"/>
    </row>
    <row r="4" spans="2:11" ht="18.75" x14ac:dyDescent="0.3">
      <c r="B4" s="60" t="s">
        <v>49</v>
      </c>
      <c r="C4" s="60"/>
      <c r="D4" s="60"/>
      <c r="E4" s="60"/>
      <c r="F4" s="60"/>
      <c r="G4" s="6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2" t="s">
        <v>3</v>
      </c>
    </row>
    <row r="7" spans="2:11" x14ac:dyDescent="0.25">
      <c r="B7" s="1"/>
      <c r="C7" s="1"/>
      <c r="D7" s="1"/>
      <c r="E7" s="1"/>
      <c r="F7" s="1"/>
      <c r="G7" s="4">
        <v>44926</v>
      </c>
    </row>
    <row r="8" spans="2:11" x14ac:dyDescent="0.25">
      <c r="B8" s="5" t="s">
        <v>4</v>
      </c>
      <c r="C8" s="6"/>
      <c r="D8" s="6"/>
      <c r="E8" s="7"/>
      <c r="F8" s="3"/>
      <c r="G8" s="2">
        <v>2022</v>
      </c>
    </row>
    <row r="9" spans="2:11" x14ac:dyDescent="0.25">
      <c r="B9" s="9"/>
      <c r="C9" s="10"/>
      <c r="D9" s="10"/>
      <c r="E9" s="10"/>
      <c r="F9" s="10"/>
      <c r="G9" s="2" t="s">
        <v>5</v>
      </c>
    </row>
    <row r="10" spans="2:11" x14ac:dyDescent="0.25">
      <c r="B10" s="11" t="s">
        <v>6</v>
      </c>
      <c r="C10" s="3"/>
      <c r="D10" s="3"/>
      <c r="E10" s="3"/>
      <c r="F10" s="3"/>
      <c r="G10" s="3"/>
    </row>
    <row r="11" spans="2:11" ht="15.75" thickBot="1" x14ac:dyDescent="0.3">
      <c r="B11" s="11" t="s">
        <v>7</v>
      </c>
      <c r="C11" s="3"/>
      <c r="D11" s="3"/>
      <c r="E11" s="3"/>
      <c r="F11" s="12"/>
      <c r="G11" s="13">
        <v>300000000</v>
      </c>
    </row>
    <row r="12" spans="2:11" ht="3.75" customHeight="1" thickTop="1" x14ac:dyDescent="0.25">
      <c r="B12" s="11"/>
      <c r="C12" s="3"/>
      <c r="D12" s="3"/>
      <c r="E12" s="3"/>
      <c r="F12" s="12"/>
      <c r="G12" s="14"/>
    </row>
    <row r="13" spans="2:11" x14ac:dyDescent="0.25">
      <c r="B13" s="3"/>
      <c r="C13" s="3"/>
      <c r="D13" s="3"/>
      <c r="E13" s="3"/>
      <c r="F13" s="12"/>
      <c r="G13" s="16"/>
    </row>
    <row r="14" spans="2:11" x14ac:dyDescent="0.25">
      <c r="B14" s="11" t="s">
        <v>8</v>
      </c>
      <c r="C14" s="3"/>
      <c r="D14" s="3"/>
      <c r="E14" s="3"/>
      <c r="F14" s="12"/>
      <c r="G14" s="17">
        <f>[3]NOTES!I11</f>
        <v>70434993</v>
      </c>
    </row>
    <row r="15" spans="2:11" ht="3" customHeight="1" x14ac:dyDescent="0.25">
      <c r="B15" s="11"/>
      <c r="C15" s="3"/>
      <c r="D15" s="3"/>
      <c r="E15" s="3"/>
      <c r="F15" s="12"/>
      <c r="G15" s="17"/>
    </row>
    <row r="16" spans="2:11" x14ac:dyDescent="0.25">
      <c r="B16" s="11" t="s">
        <v>9</v>
      </c>
      <c r="C16" s="3"/>
      <c r="D16" s="3"/>
      <c r="E16" s="3"/>
      <c r="F16" s="12"/>
      <c r="G16" s="17">
        <f>[3]NOTES!I14</f>
        <v>51000000</v>
      </c>
      <c r="K16" s="18"/>
    </row>
    <row r="17" spans="2:11" ht="5.25" customHeight="1" x14ac:dyDescent="0.25">
      <c r="B17" s="11"/>
      <c r="C17" s="3"/>
      <c r="D17" s="3"/>
      <c r="E17" s="3"/>
      <c r="F17" s="12"/>
      <c r="G17" s="17"/>
    </row>
    <row r="18" spans="2:11" ht="16.5" customHeight="1" x14ac:dyDescent="0.25">
      <c r="B18" s="11" t="s">
        <v>11</v>
      </c>
      <c r="C18" s="3"/>
      <c r="D18" s="3"/>
      <c r="E18" s="3"/>
      <c r="F18" s="12"/>
      <c r="G18" s="17">
        <v>0</v>
      </c>
    </row>
    <row r="19" spans="2:11" ht="17.25" customHeight="1" x14ac:dyDescent="0.25">
      <c r="B19" s="11" t="s">
        <v>12</v>
      </c>
      <c r="C19" s="3"/>
      <c r="D19" s="3"/>
      <c r="E19" s="3"/>
      <c r="F19" s="12"/>
      <c r="G19" s="17">
        <f>G92</f>
        <v>-9533182.9501111116</v>
      </c>
    </row>
    <row r="20" spans="2:11" ht="16.5" customHeight="1" x14ac:dyDescent="0.25">
      <c r="B20" s="11" t="s">
        <v>13</v>
      </c>
      <c r="C20" s="3"/>
      <c r="D20" s="3"/>
      <c r="E20" s="3"/>
      <c r="F20" s="12"/>
      <c r="G20" s="19">
        <f>G94</f>
        <v>-37662014.579999998</v>
      </c>
    </row>
    <row r="21" spans="2:11" x14ac:dyDescent="0.25">
      <c r="B21" s="11" t="s">
        <v>14</v>
      </c>
      <c r="C21" s="3"/>
      <c r="D21" s="3"/>
      <c r="E21" s="3"/>
      <c r="F21" s="12"/>
      <c r="G21" s="15">
        <f>SUM(G14:G20)</f>
        <v>74239795.469888896</v>
      </c>
    </row>
    <row r="22" spans="2:11" x14ac:dyDescent="0.25">
      <c r="B22" s="11"/>
      <c r="C22" s="3"/>
      <c r="D22" s="10"/>
      <c r="E22" s="3"/>
      <c r="F22" s="12"/>
      <c r="G22" s="20"/>
    </row>
    <row r="23" spans="2:11" x14ac:dyDescent="0.25">
      <c r="B23" s="5" t="s">
        <v>15</v>
      </c>
      <c r="C23" s="21"/>
      <c r="D23" s="7"/>
      <c r="E23" s="21"/>
      <c r="F23" s="12"/>
      <c r="G23" s="20"/>
    </row>
    <row r="24" spans="2:11" x14ac:dyDescent="0.25">
      <c r="B24" s="11" t="s">
        <v>16</v>
      </c>
      <c r="C24" s="3"/>
      <c r="D24" s="10"/>
      <c r="E24" s="3"/>
      <c r="F24" s="12"/>
      <c r="G24" s="15">
        <f>[3]NOTES!I17</f>
        <v>0</v>
      </c>
    </row>
    <row r="25" spans="2:11" x14ac:dyDescent="0.25">
      <c r="B25" s="11" t="s">
        <v>17</v>
      </c>
      <c r="C25" s="3"/>
      <c r="D25" s="3"/>
      <c r="E25" s="3"/>
      <c r="F25" s="3"/>
      <c r="G25" s="15">
        <f>[3]NOTES!I20</f>
        <v>0</v>
      </c>
    </row>
    <row r="26" spans="2:11" x14ac:dyDescent="0.25">
      <c r="B26" s="11" t="s">
        <v>18</v>
      </c>
      <c r="C26" s="3"/>
      <c r="D26" s="10"/>
      <c r="E26" s="3"/>
      <c r="F26" s="12"/>
      <c r="G26" s="15"/>
    </row>
    <row r="27" spans="2:11" x14ac:dyDescent="0.25">
      <c r="B27" s="11"/>
      <c r="C27" s="3"/>
      <c r="D27" s="10"/>
      <c r="E27" s="3"/>
      <c r="F27" s="12"/>
      <c r="G27" s="20"/>
    </row>
    <row r="28" spans="2:11" x14ac:dyDescent="0.25">
      <c r="B28" s="5" t="s">
        <v>19</v>
      </c>
      <c r="C28" s="21"/>
      <c r="D28" s="21"/>
      <c r="E28" s="3"/>
      <c r="F28" s="12"/>
      <c r="G28" s="22"/>
    </row>
    <row r="29" spans="2:11" x14ac:dyDescent="0.25">
      <c r="B29" s="11"/>
      <c r="C29" s="3"/>
      <c r="D29" s="3"/>
      <c r="E29" s="3"/>
      <c r="F29" s="12"/>
      <c r="G29" s="22"/>
    </row>
    <row r="30" spans="2:11" x14ac:dyDescent="0.25">
      <c r="B30" s="11" t="s">
        <v>20</v>
      </c>
      <c r="C30" s="3"/>
      <c r="D30" s="3"/>
      <c r="E30" s="3"/>
      <c r="F30" s="12"/>
      <c r="G30" s="23">
        <f>[3]NOTES!I24</f>
        <v>0</v>
      </c>
      <c r="K30" s="18"/>
    </row>
    <row r="31" spans="2:11" x14ac:dyDescent="0.25">
      <c r="B31" s="11" t="s">
        <v>21</v>
      </c>
      <c r="C31" s="3"/>
      <c r="D31" s="3"/>
      <c r="E31" s="3"/>
      <c r="F31" s="12"/>
      <c r="G31" s="25">
        <f>[3]NOTES!I42</f>
        <v>23377641.690000001</v>
      </c>
    </row>
    <row r="32" spans="2:11" x14ac:dyDescent="0.25">
      <c r="B32" s="11"/>
      <c r="C32" s="3"/>
      <c r="D32" s="3"/>
      <c r="E32" s="3"/>
      <c r="F32" s="12"/>
      <c r="G32" s="24">
        <f>SUM(G30:G31)</f>
        <v>23377641.690000001</v>
      </c>
    </row>
    <row r="33" spans="2:12" ht="6.75" hidden="1" customHeight="1" x14ac:dyDescent="0.25">
      <c r="B33" s="11"/>
      <c r="C33" s="3"/>
      <c r="D33" s="3"/>
      <c r="E33" s="3"/>
      <c r="F33" s="12"/>
      <c r="G33" s="22"/>
    </row>
    <row r="34" spans="2:12" x14ac:dyDescent="0.25">
      <c r="B34" s="11"/>
      <c r="C34" s="3"/>
      <c r="D34" s="3"/>
      <c r="E34" s="3"/>
      <c r="F34" s="12"/>
      <c r="G34" s="22"/>
    </row>
    <row r="35" spans="2:12" ht="15.75" thickBot="1" x14ac:dyDescent="0.3">
      <c r="B35" s="11"/>
      <c r="C35" s="3"/>
      <c r="D35" s="3"/>
      <c r="E35" s="3"/>
      <c r="F35" s="12"/>
      <c r="G35" s="26">
        <f>G32+G26+G24+G21+G25</f>
        <v>97617437.159888893</v>
      </c>
      <c r="H35" s="18"/>
      <c r="L35" s="27"/>
    </row>
    <row r="36" spans="2:12" ht="15.75" thickTop="1" x14ac:dyDescent="0.25">
      <c r="B36" s="11"/>
      <c r="C36" s="3"/>
      <c r="D36" s="3"/>
      <c r="E36" s="3"/>
      <c r="F36" s="12"/>
      <c r="G36" s="22"/>
    </row>
    <row r="37" spans="2:12" x14ac:dyDescent="0.25">
      <c r="B37" s="9" t="s">
        <v>22</v>
      </c>
      <c r="C37" s="3"/>
      <c r="D37" s="3"/>
      <c r="E37" s="3"/>
      <c r="F37" s="12"/>
      <c r="G37" s="14"/>
    </row>
    <row r="38" spans="2:12" x14ac:dyDescent="0.25">
      <c r="B38" s="11"/>
      <c r="C38" s="3"/>
      <c r="D38" s="3"/>
      <c r="E38" s="3"/>
      <c r="F38" s="12"/>
      <c r="G38" s="14"/>
      <c r="J38" s="18"/>
    </row>
    <row r="39" spans="2:12" x14ac:dyDescent="0.25">
      <c r="B39" s="5" t="s">
        <v>23</v>
      </c>
      <c r="C39" s="21"/>
      <c r="D39" s="3"/>
      <c r="E39" s="3"/>
      <c r="F39" s="12"/>
      <c r="G39" s="14"/>
      <c r="J39" s="18"/>
      <c r="K39" s="18"/>
    </row>
    <row r="40" spans="2:12" x14ac:dyDescent="0.25">
      <c r="B40" s="9"/>
      <c r="C40" s="3"/>
      <c r="D40" s="3"/>
      <c r="E40" s="3"/>
      <c r="F40" s="12"/>
      <c r="G40" s="14"/>
      <c r="I40" s="18"/>
    </row>
    <row r="41" spans="2:12" x14ac:dyDescent="0.25">
      <c r="B41" s="11" t="s">
        <v>24</v>
      </c>
      <c r="C41" s="3"/>
      <c r="D41" s="3"/>
      <c r="E41" s="3"/>
      <c r="F41" s="12"/>
      <c r="G41" s="28">
        <f>[3]NOTES!K60-[3]NOTES!K56</f>
        <v>717721.88888888899</v>
      </c>
    </row>
    <row r="42" spans="2:12" x14ac:dyDescent="0.25">
      <c r="B42" s="11" t="s">
        <v>25</v>
      </c>
      <c r="C42" s="3"/>
      <c r="D42" s="3"/>
      <c r="E42" s="3"/>
      <c r="F42" s="29"/>
      <c r="G42" s="15">
        <f>[3]NOTES!I68</f>
        <v>3601000</v>
      </c>
      <c r="H42" s="18"/>
      <c r="I42" t="s">
        <v>32</v>
      </c>
    </row>
    <row r="43" spans="2:12" x14ac:dyDescent="0.25">
      <c r="B43" s="11" t="s">
        <v>26</v>
      </c>
      <c r="C43" s="3"/>
      <c r="D43" s="3"/>
      <c r="E43" s="3"/>
      <c r="F43" s="3"/>
      <c r="G43" s="15">
        <f>[3]NOTES!I70</f>
        <v>11060615</v>
      </c>
      <c r="H43" s="18"/>
    </row>
    <row r="44" spans="2:12" x14ac:dyDescent="0.25">
      <c r="B44" s="11" t="s">
        <v>27</v>
      </c>
      <c r="C44" s="3"/>
      <c r="D44" s="3"/>
      <c r="E44" s="3"/>
      <c r="F44" s="3"/>
      <c r="G44" s="15">
        <f>[3]NOTES!I78</f>
        <v>1302000</v>
      </c>
      <c r="K44" s="27"/>
    </row>
    <row r="45" spans="2:12" x14ac:dyDescent="0.25">
      <c r="B45" s="11"/>
      <c r="C45" s="3"/>
      <c r="D45" s="3"/>
      <c r="E45" s="3"/>
      <c r="F45" s="3"/>
      <c r="G45" s="15"/>
      <c r="K45" s="27"/>
    </row>
    <row r="46" spans="2:12" x14ac:dyDescent="0.25">
      <c r="B46" s="5" t="s">
        <v>28</v>
      </c>
      <c r="C46" s="21"/>
      <c r="D46" s="21"/>
      <c r="E46" s="3"/>
      <c r="F46" s="3"/>
      <c r="G46" s="14"/>
      <c r="J46" s="18"/>
    </row>
    <row r="47" spans="2:12" x14ac:dyDescent="0.25">
      <c r="B47" s="9"/>
      <c r="C47" s="3"/>
      <c r="D47" s="3"/>
      <c r="E47" s="3"/>
      <c r="F47" s="3"/>
      <c r="G47" s="30"/>
      <c r="K47" s="18"/>
    </row>
    <row r="48" spans="2:12" x14ac:dyDescent="0.25">
      <c r="B48" s="11" t="s">
        <v>29</v>
      </c>
      <c r="C48" s="3"/>
      <c r="D48" s="3"/>
      <c r="E48" s="3"/>
      <c r="F48" s="3"/>
      <c r="G48" s="31">
        <f>[3]NOTES!I82+[3]NOTES!I90</f>
        <v>15196131.069999998</v>
      </c>
    </row>
    <row r="49" spans="1:7" x14ac:dyDescent="0.25">
      <c r="B49" s="11" t="s">
        <v>30</v>
      </c>
      <c r="C49" s="3"/>
      <c r="D49" s="3"/>
      <c r="E49" s="3"/>
      <c r="F49" s="3"/>
      <c r="G49" s="17">
        <f>[3]NOTES!I108</f>
        <v>7604460.4000000004</v>
      </c>
    </row>
    <row r="50" spans="1:7" x14ac:dyDescent="0.25">
      <c r="B50" s="11" t="s">
        <v>31</v>
      </c>
      <c r="C50" s="3"/>
      <c r="D50" s="3"/>
      <c r="E50" s="3"/>
      <c r="F50" s="3"/>
      <c r="G50" s="17">
        <f>[3]NOTES!I136</f>
        <v>33796353.809999995</v>
      </c>
    </row>
    <row r="51" spans="1:7" x14ac:dyDescent="0.25">
      <c r="B51" s="11" t="s">
        <v>33</v>
      </c>
      <c r="C51" s="3"/>
      <c r="D51" s="3"/>
      <c r="E51" s="3"/>
      <c r="F51" s="3"/>
      <c r="G51" s="17">
        <f>[3]NOTES!I152</f>
        <v>24339154.559999999</v>
      </c>
    </row>
    <row r="52" spans="1:7" x14ac:dyDescent="0.25">
      <c r="B52" s="11" t="s">
        <v>34</v>
      </c>
      <c r="C52" s="3"/>
      <c r="D52" s="3"/>
      <c r="E52" s="3"/>
      <c r="F52" s="3"/>
      <c r="G52" s="19">
        <v>0</v>
      </c>
    </row>
    <row r="53" spans="1:7" ht="21" customHeight="1" x14ac:dyDescent="0.25">
      <c r="B53" s="11"/>
      <c r="C53" s="3"/>
      <c r="D53" s="3"/>
      <c r="E53" s="3"/>
      <c r="F53" s="12"/>
      <c r="G53" s="15">
        <f>SUM(G48:G52)</f>
        <v>80936099.839999989</v>
      </c>
    </row>
    <row r="54" spans="1:7" ht="15.75" thickBot="1" x14ac:dyDescent="0.3">
      <c r="B54" s="3"/>
      <c r="C54" s="3"/>
      <c r="D54" s="3"/>
      <c r="E54" s="3"/>
      <c r="F54" s="3"/>
      <c r="G54" s="32">
        <f>G41+G42+G44+G53+G43</f>
        <v>97617436.728888884</v>
      </c>
    </row>
    <row r="55" spans="1:7" ht="15.75" thickTop="1" x14ac:dyDescent="0.25">
      <c r="B55" s="3"/>
      <c r="C55" s="3"/>
      <c r="D55" s="3"/>
      <c r="E55" s="3"/>
      <c r="F55" s="3" t="s">
        <v>48</v>
      </c>
      <c r="G55" s="33"/>
    </row>
    <row r="56" spans="1:7" x14ac:dyDescent="0.25">
      <c r="B56" s="3"/>
      <c r="C56" s="3"/>
      <c r="D56" s="3"/>
      <c r="E56" s="3"/>
      <c r="F56" s="3"/>
      <c r="G56" s="28"/>
    </row>
    <row r="57" spans="1:7" ht="20.100000000000001" customHeight="1" x14ac:dyDescent="0.25">
      <c r="B57" s="34"/>
      <c r="C57" s="3"/>
      <c r="D57" s="3"/>
      <c r="E57" s="8"/>
      <c r="F57" s="3"/>
      <c r="G57" s="3"/>
    </row>
    <row r="58" spans="1:7" ht="20.100000000000001" customHeight="1" x14ac:dyDescent="0.25">
      <c r="B58" s="34"/>
      <c r="C58" s="3"/>
      <c r="D58" s="3"/>
      <c r="E58" s="8"/>
      <c r="F58" s="3"/>
      <c r="G58" s="3"/>
    </row>
    <row r="59" spans="1:7" ht="20.100000000000001" customHeight="1" x14ac:dyDescent="0.25">
      <c r="B59" s="34"/>
      <c r="C59" s="3"/>
      <c r="D59" s="3"/>
      <c r="E59" s="8"/>
      <c r="F59" s="3"/>
      <c r="G59" s="34"/>
    </row>
    <row r="60" spans="1:7" x14ac:dyDescent="0.25">
      <c r="B60" s="34"/>
      <c r="C60" s="3"/>
      <c r="D60" s="3"/>
      <c r="E60" s="8"/>
      <c r="F60" s="3"/>
      <c r="G60" s="34"/>
    </row>
    <row r="61" spans="1:7" s="35" customFormat="1" ht="18.75" customHeight="1" x14ac:dyDescent="0.25">
      <c r="B61" s="61" t="s">
        <v>0</v>
      </c>
      <c r="C61" s="61"/>
      <c r="D61" s="61"/>
      <c r="E61" s="61"/>
      <c r="F61" s="61"/>
      <c r="G61" s="61"/>
    </row>
    <row r="62" spans="1:7" s="35" customFormat="1" ht="18.75" customHeight="1" x14ac:dyDescent="0.25">
      <c r="B62" s="61" t="s">
        <v>35</v>
      </c>
      <c r="C62" s="61"/>
      <c r="D62" s="61"/>
      <c r="E62" s="61"/>
      <c r="F62" s="61"/>
      <c r="G62" s="61"/>
    </row>
    <row r="63" spans="1:7" s="35" customFormat="1" ht="18.75" customHeight="1" x14ac:dyDescent="0.25">
      <c r="B63" s="61" t="str">
        <f>B4</f>
        <v>AS AT DECEMBER 31, 2022</v>
      </c>
      <c r="C63" s="61"/>
      <c r="D63" s="61"/>
      <c r="E63" s="61"/>
      <c r="F63" s="61"/>
      <c r="G63" s="61"/>
    </row>
    <row r="64" spans="1:7" s="35" customFormat="1" ht="16.5" x14ac:dyDescent="0.25">
      <c r="A64" s="36"/>
      <c r="B64" s="8"/>
      <c r="C64" s="8"/>
      <c r="D64" s="8"/>
      <c r="E64" s="8"/>
      <c r="F64" s="8"/>
      <c r="G64" s="8"/>
    </row>
    <row r="65" spans="1:7" s="35" customFormat="1" ht="16.5" x14ac:dyDescent="0.25">
      <c r="A65" s="36"/>
      <c r="B65" s="8"/>
      <c r="C65" s="8"/>
      <c r="D65" s="8"/>
      <c r="E65" s="8"/>
      <c r="F65" s="8"/>
      <c r="G65" s="2" t="s">
        <v>3</v>
      </c>
    </row>
    <row r="66" spans="1:7" s="35" customFormat="1" ht="16.5" x14ac:dyDescent="0.25">
      <c r="A66" s="36"/>
      <c r="B66" s="8"/>
      <c r="C66" s="8"/>
      <c r="D66" s="8"/>
      <c r="E66" s="8"/>
      <c r="F66" s="8"/>
      <c r="G66" s="4">
        <f>G7</f>
        <v>44926</v>
      </c>
    </row>
    <row r="67" spans="1:7" x14ac:dyDescent="0.25">
      <c r="B67" s="12"/>
      <c r="C67" s="12"/>
      <c r="D67" s="12"/>
      <c r="E67" s="12"/>
      <c r="F67" s="3"/>
      <c r="G67" s="2">
        <f>G8</f>
        <v>2022</v>
      </c>
    </row>
    <row r="68" spans="1:7" x14ac:dyDescent="0.25">
      <c r="B68" s="3"/>
      <c r="C68" s="3"/>
      <c r="D68" s="3"/>
      <c r="E68" s="3"/>
      <c r="F68" s="10"/>
      <c r="G68" s="2" t="s">
        <v>5</v>
      </c>
    </row>
    <row r="69" spans="1:7" x14ac:dyDescent="0.25">
      <c r="B69" s="3"/>
      <c r="C69" s="3"/>
      <c r="D69" s="3"/>
      <c r="E69" s="3"/>
      <c r="F69" s="3"/>
      <c r="G69" s="12"/>
    </row>
    <row r="70" spans="1:7" x14ac:dyDescent="0.25">
      <c r="B70" s="3"/>
      <c r="C70" s="3"/>
      <c r="D70" s="3"/>
      <c r="E70" s="3"/>
      <c r="F70" s="3"/>
      <c r="G70" s="37"/>
    </row>
    <row r="71" spans="1:7" x14ac:dyDescent="0.25">
      <c r="B71" s="11" t="s">
        <v>36</v>
      </c>
      <c r="C71" s="3"/>
      <c r="D71" s="3"/>
      <c r="E71" s="3"/>
      <c r="F71" s="3"/>
      <c r="G71" s="38">
        <f>[3]NOTES!I159</f>
        <v>5842187.75</v>
      </c>
    </row>
    <row r="72" spans="1:7" x14ac:dyDescent="0.25">
      <c r="B72" s="11"/>
      <c r="C72" s="3"/>
      <c r="D72" s="3"/>
      <c r="E72" s="3"/>
      <c r="F72" s="3"/>
      <c r="G72" s="38"/>
    </row>
    <row r="73" spans="1:7" x14ac:dyDescent="0.25">
      <c r="B73" s="11" t="s">
        <v>37</v>
      </c>
      <c r="C73" s="3"/>
      <c r="D73" s="3"/>
      <c r="E73" s="3"/>
      <c r="F73" s="3"/>
      <c r="G73" s="38">
        <f>'[3]Capital Gain Working '!M170</f>
        <v>-4936796.2090000007</v>
      </c>
    </row>
    <row r="74" spans="1:7" x14ac:dyDescent="0.25">
      <c r="B74" s="11"/>
      <c r="C74" s="3"/>
      <c r="D74" s="3"/>
      <c r="E74" s="3"/>
      <c r="F74" s="3"/>
      <c r="G74" s="38"/>
    </row>
    <row r="75" spans="1:7" x14ac:dyDescent="0.25">
      <c r="B75" s="11" t="s">
        <v>38</v>
      </c>
      <c r="C75" s="3"/>
      <c r="D75" s="3"/>
      <c r="E75" s="3"/>
      <c r="F75" s="3"/>
      <c r="G75" s="38">
        <f>[3]NOTES!I174</f>
        <v>579840.72</v>
      </c>
    </row>
    <row r="76" spans="1:7" x14ac:dyDescent="0.25">
      <c r="B76" s="11"/>
      <c r="C76" s="3"/>
      <c r="D76" s="3"/>
      <c r="E76" s="3"/>
      <c r="F76" s="3"/>
      <c r="G76" s="38"/>
    </row>
    <row r="77" spans="1:7" x14ac:dyDescent="0.25">
      <c r="B77" s="11" t="s">
        <v>39</v>
      </c>
      <c r="C77" s="3"/>
      <c r="D77" s="3"/>
      <c r="E77" s="3"/>
      <c r="F77" s="3"/>
      <c r="G77" s="38">
        <f>[3]NOTES!I177</f>
        <v>789.9</v>
      </c>
    </row>
    <row r="78" spans="1:7" x14ac:dyDescent="0.25">
      <c r="B78" s="11"/>
      <c r="C78" s="3"/>
      <c r="D78" s="3"/>
      <c r="E78" s="3"/>
      <c r="F78" s="3"/>
      <c r="G78" s="38"/>
    </row>
    <row r="79" spans="1:7" x14ac:dyDescent="0.25">
      <c r="B79" s="11" t="s">
        <v>40</v>
      </c>
      <c r="C79" s="3"/>
      <c r="D79" s="3"/>
      <c r="E79" s="3"/>
      <c r="F79" s="3"/>
      <c r="G79" s="38">
        <f>[3]NOTES!I180</f>
        <v>938261.56</v>
      </c>
    </row>
    <row r="80" spans="1:7" x14ac:dyDescent="0.25">
      <c r="B80" s="11"/>
      <c r="C80" s="3"/>
      <c r="D80" s="3"/>
      <c r="E80" s="3"/>
      <c r="F80" s="3"/>
      <c r="G80" s="39"/>
    </row>
    <row r="81" spans="2:8" ht="20.100000000000001" customHeight="1" x14ac:dyDescent="0.25">
      <c r="B81" s="11"/>
      <c r="C81" s="3"/>
      <c r="D81" s="3"/>
      <c r="E81" s="3"/>
      <c r="F81" s="3"/>
      <c r="G81" s="38">
        <f>SUM(G71:G79)</f>
        <v>2424283.720999999</v>
      </c>
    </row>
    <row r="82" spans="2:8" x14ac:dyDescent="0.25">
      <c r="B82" s="11" t="s">
        <v>32</v>
      </c>
      <c r="C82" s="3"/>
      <c r="D82" s="3"/>
      <c r="E82" s="3"/>
      <c r="F82" s="12"/>
      <c r="G82" s="37"/>
    </row>
    <row r="83" spans="2:8" x14ac:dyDescent="0.25">
      <c r="B83" s="3"/>
      <c r="C83" s="3"/>
      <c r="D83" s="3"/>
      <c r="E83" s="3"/>
      <c r="F83" s="3"/>
      <c r="G83" s="3"/>
    </row>
    <row r="84" spans="2:8" x14ac:dyDescent="0.25">
      <c r="B84" s="11"/>
      <c r="C84" s="3"/>
      <c r="D84" s="3"/>
      <c r="E84" s="3"/>
      <c r="F84" s="12"/>
      <c r="G84" s="37"/>
    </row>
    <row r="85" spans="2:8" ht="20.100000000000001" customHeight="1" x14ac:dyDescent="0.25">
      <c r="B85" s="11"/>
      <c r="C85" s="3"/>
      <c r="D85" s="3"/>
      <c r="E85" s="3"/>
      <c r="F85" s="12"/>
      <c r="G85" s="37"/>
    </row>
    <row r="86" spans="2:8" ht="21.75" customHeight="1" x14ac:dyDescent="0.25">
      <c r="B86" s="11" t="s">
        <v>41</v>
      </c>
      <c r="C86" s="3"/>
      <c r="D86" s="3"/>
      <c r="E86" s="3"/>
      <c r="F86" s="29"/>
      <c r="G86" s="41">
        <f>[3]NOTES!I231-G90</f>
        <v>11792949.551111111</v>
      </c>
    </row>
    <row r="87" spans="2:8" x14ac:dyDescent="0.25">
      <c r="B87" s="11"/>
      <c r="C87" s="3"/>
      <c r="D87" s="3"/>
      <c r="E87" s="3"/>
      <c r="F87" s="3"/>
      <c r="G87" s="37"/>
    </row>
    <row r="88" spans="2:8" x14ac:dyDescent="0.25">
      <c r="B88" s="11" t="s">
        <v>42</v>
      </c>
      <c r="C88" s="3"/>
      <c r="D88" s="3"/>
      <c r="E88" s="3"/>
      <c r="F88" s="3"/>
      <c r="G88" s="37">
        <f>G81-G86</f>
        <v>-9368665.8301111124</v>
      </c>
    </row>
    <row r="89" spans="2:8" x14ac:dyDescent="0.25">
      <c r="B89" s="11"/>
      <c r="C89" s="3"/>
      <c r="D89" s="3"/>
      <c r="E89" s="3"/>
      <c r="F89" s="3"/>
      <c r="G89" s="37"/>
    </row>
    <row r="90" spans="2:8" x14ac:dyDescent="0.25">
      <c r="B90" s="11" t="s">
        <v>43</v>
      </c>
      <c r="C90" s="3"/>
      <c r="D90" s="3"/>
      <c r="E90" s="3"/>
      <c r="F90" s="3"/>
      <c r="G90" s="40">
        <f>[3]NOTES!I229</f>
        <v>164517.12</v>
      </c>
    </row>
    <row r="91" spans="2:8" x14ac:dyDescent="0.25">
      <c r="B91" s="11"/>
      <c r="C91" s="3"/>
      <c r="D91" s="3"/>
      <c r="E91" s="3"/>
      <c r="F91" s="3"/>
      <c r="G91" s="38"/>
    </row>
    <row r="92" spans="2:8" ht="15.75" thickBot="1" x14ac:dyDescent="0.3">
      <c r="B92" s="11" t="s">
        <v>44</v>
      </c>
      <c r="C92" s="3"/>
      <c r="D92" s="3"/>
      <c r="E92" s="3"/>
      <c r="F92" s="3"/>
      <c r="G92" s="46">
        <f>G88-G90</f>
        <v>-9533182.9501111116</v>
      </c>
    </row>
    <row r="93" spans="2:8" ht="15.75" thickTop="1" x14ac:dyDescent="0.25">
      <c r="B93" s="11"/>
      <c r="C93" s="3"/>
      <c r="D93" s="3"/>
      <c r="E93" s="3"/>
      <c r="F93" s="3"/>
      <c r="G93" s="38"/>
    </row>
    <row r="94" spans="2:8" hidden="1" x14ac:dyDescent="0.25">
      <c r="B94" s="11" t="s">
        <v>45</v>
      </c>
      <c r="C94" s="3"/>
      <c r="D94" s="3"/>
      <c r="E94" s="3"/>
      <c r="F94" s="3"/>
      <c r="G94" s="38">
        <v>-37662014.579999998</v>
      </c>
      <c r="H94" s="18"/>
    </row>
    <row r="95" spans="2:8" hidden="1" x14ac:dyDescent="0.25">
      <c r="B95" s="11"/>
      <c r="C95" s="3"/>
      <c r="D95" s="3"/>
      <c r="E95" s="3"/>
      <c r="F95" s="3"/>
      <c r="G95" s="38"/>
    </row>
    <row r="96" spans="2:8" hidden="1" x14ac:dyDescent="0.25">
      <c r="B96" s="11"/>
      <c r="C96" s="3"/>
      <c r="D96" s="3"/>
      <c r="E96" s="3"/>
      <c r="F96" s="3"/>
      <c r="G96" s="38"/>
    </row>
    <row r="97" spans="2:7" ht="6" hidden="1" customHeight="1" x14ac:dyDescent="0.25">
      <c r="B97" s="11"/>
      <c r="C97" s="3"/>
      <c r="D97" s="3"/>
      <c r="E97" s="3"/>
      <c r="F97" s="3"/>
      <c r="G97" s="38"/>
    </row>
    <row r="98" spans="2:7" ht="15.75" hidden="1" thickBot="1" x14ac:dyDescent="0.3">
      <c r="B98" s="11" t="s">
        <v>46</v>
      </c>
      <c r="C98" s="3"/>
      <c r="D98" s="3"/>
      <c r="E98" s="3"/>
      <c r="F98" s="3"/>
      <c r="G98" s="42">
        <f>G92+G94</f>
        <v>-47195197.530111112</v>
      </c>
    </row>
    <row r="99" spans="2:7" x14ac:dyDescent="0.25">
      <c r="B99" s="11"/>
      <c r="C99" s="3"/>
      <c r="D99" s="3"/>
      <c r="E99" s="3"/>
      <c r="F99" s="3"/>
      <c r="G99" s="3"/>
    </row>
    <row r="100" spans="2:7" x14ac:dyDescent="0.25">
      <c r="B100" s="3"/>
      <c r="C100" s="3"/>
      <c r="D100" s="3"/>
      <c r="E100" s="3"/>
      <c r="F100" s="3"/>
      <c r="G100" s="37"/>
    </row>
    <row r="101" spans="2:7" x14ac:dyDescent="0.25">
      <c r="B101" s="3"/>
      <c r="C101" s="3"/>
      <c r="D101" s="3"/>
      <c r="E101" s="3"/>
      <c r="F101" s="3"/>
      <c r="G101" s="37"/>
    </row>
    <row r="102" spans="2:7" ht="4.5" customHeight="1" x14ac:dyDescent="0.25">
      <c r="B102" s="3"/>
      <c r="C102" s="3"/>
      <c r="D102" s="3"/>
      <c r="E102" s="3"/>
      <c r="F102" s="3"/>
      <c r="G102" s="37"/>
    </row>
    <row r="103" spans="2:7" ht="15.75" x14ac:dyDescent="0.25">
      <c r="B103" s="43"/>
      <c r="E103" s="44"/>
      <c r="G103" s="43"/>
    </row>
    <row r="104" spans="2:7" ht="15.75" x14ac:dyDescent="0.25">
      <c r="B104" s="43"/>
      <c r="E104" s="44"/>
      <c r="G104" s="43"/>
    </row>
    <row r="105" spans="2:7" ht="15.75" x14ac:dyDescent="0.25">
      <c r="B105" s="43"/>
      <c r="E105" s="44"/>
      <c r="G105" s="43"/>
    </row>
    <row r="106" spans="2:7" ht="15.75" x14ac:dyDescent="0.25">
      <c r="B106" s="43"/>
      <c r="E106" s="44"/>
      <c r="G106" s="43"/>
    </row>
    <row r="107" spans="2:7" ht="15.75" x14ac:dyDescent="0.25">
      <c r="B107" s="43"/>
      <c r="E107" s="44"/>
      <c r="G107" s="43"/>
    </row>
    <row r="108" spans="2:7" ht="15.75" x14ac:dyDescent="0.25">
      <c r="B108" s="43"/>
      <c r="E108" s="44"/>
      <c r="G108" s="43"/>
    </row>
    <row r="109" spans="2:7" ht="15.75" x14ac:dyDescent="0.25">
      <c r="B109" s="43"/>
      <c r="E109" s="44"/>
      <c r="G109" s="43"/>
    </row>
    <row r="110" spans="2:7" ht="15.75" x14ac:dyDescent="0.25">
      <c r="B110" s="43"/>
      <c r="E110" s="44"/>
      <c r="G110" s="43"/>
    </row>
    <row r="111" spans="2:7" ht="15.75" x14ac:dyDescent="0.25">
      <c r="B111" s="43"/>
      <c r="E111" s="44"/>
      <c r="G111" s="43"/>
    </row>
    <row r="112" spans="2:7" ht="15.75" x14ac:dyDescent="0.25">
      <c r="B112" s="43"/>
      <c r="E112" s="44"/>
      <c r="G112" s="43"/>
    </row>
    <row r="114" spans="1:7" ht="15.75" x14ac:dyDescent="0.25">
      <c r="A114" s="45"/>
      <c r="B114" s="45"/>
      <c r="C114" s="45"/>
      <c r="D114" s="45"/>
      <c r="E114" s="45"/>
      <c r="F114" s="45"/>
      <c r="G114" s="45"/>
    </row>
    <row r="115" spans="1:7" ht="15.75" x14ac:dyDescent="0.25">
      <c r="A115" s="45"/>
      <c r="B115" s="45"/>
      <c r="C115" s="45"/>
      <c r="D115" s="45"/>
      <c r="E115" s="45"/>
      <c r="F115" s="45"/>
      <c r="G115" s="45"/>
    </row>
    <row r="116" spans="1:7" ht="15.75" x14ac:dyDescent="0.25">
      <c r="A116" s="45"/>
      <c r="B116" s="45"/>
      <c r="C116" s="45"/>
      <c r="D116" s="45"/>
      <c r="E116" s="45"/>
      <c r="F116" s="45"/>
      <c r="G116" s="45"/>
    </row>
    <row r="117" spans="1:7" ht="15.75" x14ac:dyDescent="0.25">
      <c r="A117" s="45"/>
      <c r="B117" s="45"/>
      <c r="C117" s="45"/>
      <c r="D117" s="45"/>
      <c r="E117" s="45"/>
      <c r="F117" s="45"/>
      <c r="G117" s="45"/>
    </row>
    <row r="118" spans="1:7" ht="15.75" x14ac:dyDescent="0.25">
      <c r="A118" s="45"/>
      <c r="B118" s="45"/>
      <c r="C118" s="45"/>
      <c r="D118" s="45"/>
      <c r="E118" s="45"/>
      <c r="F118" s="45"/>
      <c r="G118" s="45"/>
    </row>
    <row r="119" spans="1:7" ht="15.75" x14ac:dyDescent="0.25">
      <c r="A119" s="45"/>
      <c r="B119" s="45"/>
      <c r="C119" s="45"/>
      <c r="D119" s="45"/>
      <c r="E119" s="45"/>
      <c r="F119" s="45"/>
      <c r="G119" s="45"/>
    </row>
    <row r="120" spans="1:7" ht="15.75" x14ac:dyDescent="0.25">
      <c r="A120" s="45"/>
      <c r="B120" s="45"/>
      <c r="C120" s="45"/>
      <c r="D120" s="45"/>
      <c r="E120" s="45"/>
      <c r="F120" s="45"/>
      <c r="G120" s="45"/>
    </row>
    <row r="121" spans="1:7" ht="15.75" x14ac:dyDescent="0.25">
      <c r="A121" s="45"/>
      <c r="B121" s="45"/>
      <c r="C121" s="45"/>
      <c r="D121" s="45"/>
      <c r="E121" s="45"/>
      <c r="F121" s="45"/>
      <c r="G121" s="45"/>
    </row>
    <row r="122" spans="1:7" ht="15.75" x14ac:dyDescent="0.25">
      <c r="A122" s="45"/>
      <c r="B122" s="45"/>
      <c r="C122" s="45"/>
      <c r="D122" s="45"/>
      <c r="E122" s="45"/>
      <c r="F122" s="45"/>
      <c r="G122" s="45"/>
    </row>
    <row r="123" spans="1:7" ht="15.75" x14ac:dyDescent="0.25">
      <c r="A123" s="45"/>
      <c r="B123" s="45"/>
      <c r="C123" s="45"/>
      <c r="D123" s="45"/>
      <c r="E123" s="45"/>
      <c r="F123" s="45"/>
      <c r="G123" s="45"/>
    </row>
    <row r="124" spans="1:7" ht="15.75" x14ac:dyDescent="0.25">
      <c r="A124" s="45"/>
      <c r="B124" s="45"/>
      <c r="C124" s="45"/>
      <c r="D124" s="45"/>
      <c r="E124" s="45"/>
      <c r="F124" s="45"/>
      <c r="G124" s="45"/>
    </row>
    <row r="125" spans="1:7" ht="15.75" x14ac:dyDescent="0.25">
      <c r="A125" s="45"/>
      <c r="B125" s="45"/>
      <c r="C125" s="45"/>
      <c r="D125" s="45"/>
      <c r="E125" s="45"/>
      <c r="F125" s="45"/>
      <c r="G125" s="45"/>
    </row>
    <row r="126" spans="1:7" ht="15.75" x14ac:dyDescent="0.25">
      <c r="A126" s="45"/>
      <c r="B126" s="45"/>
      <c r="C126" s="45"/>
      <c r="D126" s="45"/>
      <c r="E126" s="45"/>
      <c r="F126" s="45"/>
      <c r="G126" s="45"/>
    </row>
    <row r="127" spans="1:7" ht="15.75" x14ac:dyDescent="0.25">
      <c r="A127" s="45"/>
      <c r="B127" s="45"/>
      <c r="C127" s="45"/>
      <c r="D127" s="45"/>
      <c r="E127" s="45"/>
      <c r="F127" s="45"/>
      <c r="G127" s="45"/>
    </row>
    <row r="128" spans="1:7" ht="15.75" x14ac:dyDescent="0.25">
      <c r="A128" s="45"/>
      <c r="B128" s="45"/>
      <c r="C128" s="45"/>
      <c r="D128" s="45"/>
      <c r="E128" s="45"/>
      <c r="F128" s="45"/>
      <c r="G128" s="45"/>
    </row>
    <row r="129" spans="1:7" ht="15.75" x14ac:dyDescent="0.25">
      <c r="A129" s="45"/>
      <c r="B129" s="45"/>
      <c r="C129" s="45"/>
      <c r="D129" s="45"/>
      <c r="E129" s="45"/>
      <c r="F129" s="45"/>
      <c r="G129" s="45"/>
    </row>
    <row r="130" spans="1:7" ht="15.75" x14ac:dyDescent="0.25">
      <c r="A130" s="45"/>
      <c r="B130" s="45"/>
      <c r="C130" s="45"/>
      <c r="D130" s="45"/>
      <c r="E130" s="45"/>
      <c r="F130" s="45"/>
      <c r="G130" s="45"/>
    </row>
    <row r="131" spans="1:7" ht="15.75" x14ac:dyDescent="0.25">
      <c r="A131" s="45"/>
      <c r="B131" s="45"/>
      <c r="C131" s="45"/>
      <c r="D131" s="45"/>
      <c r="E131" s="45"/>
      <c r="F131" s="45"/>
      <c r="G131" s="45"/>
    </row>
    <row r="132" spans="1:7" ht="15.75" x14ac:dyDescent="0.25">
      <c r="A132" s="45"/>
      <c r="B132" s="45"/>
      <c r="C132" s="45"/>
      <c r="D132" s="45"/>
      <c r="E132" s="45"/>
      <c r="F132" s="45"/>
      <c r="G132" s="45"/>
    </row>
    <row r="133" spans="1:7" ht="15.75" x14ac:dyDescent="0.25">
      <c r="A133" s="45"/>
      <c r="B133" s="45"/>
      <c r="C133" s="45"/>
      <c r="D133" s="45"/>
      <c r="E133" s="45"/>
      <c r="F133" s="45"/>
      <c r="G133" s="45"/>
    </row>
    <row r="134" spans="1:7" ht="15.75" x14ac:dyDescent="0.25">
      <c r="A134" s="45"/>
      <c r="B134" s="45"/>
      <c r="C134" s="45"/>
      <c r="D134" s="45"/>
      <c r="E134" s="45"/>
      <c r="F134" s="45"/>
      <c r="G134" s="45"/>
    </row>
    <row r="135" spans="1:7" ht="15.75" x14ac:dyDescent="0.25">
      <c r="A135" s="45"/>
      <c r="B135" s="45"/>
      <c r="C135" s="45"/>
      <c r="D135" s="45"/>
      <c r="E135" s="45"/>
      <c r="F135" s="45"/>
      <c r="G135" s="45"/>
    </row>
    <row r="136" spans="1:7" ht="15.75" x14ac:dyDescent="0.25">
      <c r="A136" s="45"/>
      <c r="B136" s="45"/>
      <c r="C136" s="45"/>
      <c r="D136" s="45"/>
      <c r="E136" s="45"/>
      <c r="F136" s="45"/>
      <c r="G136" s="45"/>
    </row>
    <row r="137" spans="1:7" ht="15.75" x14ac:dyDescent="0.25">
      <c r="A137" s="45"/>
      <c r="B137" s="45"/>
      <c r="C137" s="45"/>
      <c r="D137" s="45"/>
      <c r="E137" s="45"/>
      <c r="F137" s="45"/>
      <c r="G137" s="45"/>
    </row>
    <row r="138" spans="1:7" ht="15.75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45"/>
      <c r="B139" s="45"/>
      <c r="C139" s="45"/>
      <c r="D139" s="45"/>
      <c r="E139" s="45"/>
      <c r="F139" s="45"/>
      <c r="G139" s="45"/>
    </row>
    <row r="140" spans="1:7" ht="15.75" x14ac:dyDescent="0.25">
      <c r="A140" s="45"/>
      <c r="B140" s="45"/>
      <c r="C140" s="45"/>
      <c r="D140" s="45"/>
      <c r="E140" s="45"/>
      <c r="F140" s="45"/>
      <c r="G140" s="45"/>
    </row>
    <row r="141" spans="1:7" ht="15.75" x14ac:dyDescent="0.25">
      <c r="A141" s="45"/>
      <c r="B141" s="45"/>
      <c r="C141" s="45"/>
      <c r="D141" s="45"/>
      <c r="E141" s="45"/>
      <c r="F141" s="45"/>
      <c r="G141" s="45"/>
    </row>
    <row r="142" spans="1:7" ht="15.75" x14ac:dyDescent="0.25">
      <c r="A142" s="45"/>
      <c r="B142" s="45"/>
      <c r="C142" s="45"/>
      <c r="D142" s="45"/>
      <c r="E142" s="45"/>
      <c r="F142" s="45"/>
      <c r="G142" s="45"/>
    </row>
    <row r="143" spans="1:7" ht="15.75" x14ac:dyDescent="0.25">
      <c r="A143" s="45"/>
      <c r="B143" s="45"/>
      <c r="C143" s="45"/>
      <c r="D143" s="45"/>
      <c r="E143" s="45"/>
      <c r="F143" s="45"/>
      <c r="G143" s="45"/>
    </row>
    <row r="144" spans="1:7" ht="15.75" x14ac:dyDescent="0.25">
      <c r="A144" s="45"/>
      <c r="B144" s="45"/>
      <c r="C144" s="45"/>
      <c r="D144" s="45"/>
      <c r="E144" s="45"/>
      <c r="F144" s="45"/>
      <c r="G144" s="45"/>
    </row>
    <row r="145" spans="1:7" ht="15.75" x14ac:dyDescent="0.25">
      <c r="A145" s="45"/>
      <c r="B145" s="45"/>
      <c r="C145" s="45"/>
      <c r="D145" s="45"/>
      <c r="E145" s="45"/>
      <c r="F145" s="45"/>
      <c r="G145" s="45"/>
    </row>
    <row r="146" spans="1:7" ht="15.75" x14ac:dyDescent="0.25">
      <c r="A146" s="45"/>
      <c r="B146" s="45"/>
      <c r="C146" s="45"/>
      <c r="D146" s="45"/>
      <c r="E146" s="45"/>
      <c r="F146" s="45"/>
      <c r="G146" s="45"/>
    </row>
    <row r="147" spans="1:7" ht="15.75" x14ac:dyDescent="0.25">
      <c r="A147" s="45"/>
      <c r="B147" s="45"/>
      <c r="C147" s="45"/>
      <c r="D147" s="45"/>
      <c r="E147" s="45"/>
      <c r="F147" s="45"/>
      <c r="G147" s="45"/>
    </row>
    <row r="148" spans="1:7" ht="15.75" x14ac:dyDescent="0.25">
      <c r="A148" s="45"/>
      <c r="B148" s="45"/>
      <c r="C148" s="45"/>
      <c r="D148" s="45"/>
      <c r="E148" s="45"/>
      <c r="F148" s="45"/>
      <c r="G148" s="45"/>
    </row>
    <row r="149" spans="1:7" ht="15.75" x14ac:dyDescent="0.25">
      <c r="A149" s="45"/>
      <c r="B149" s="45"/>
      <c r="C149" s="45"/>
      <c r="D149" s="45"/>
      <c r="E149" s="45"/>
      <c r="F149" s="45"/>
      <c r="G149" s="45"/>
    </row>
    <row r="150" spans="1:7" ht="15.75" x14ac:dyDescent="0.25">
      <c r="A150" s="45"/>
      <c r="B150" s="45"/>
      <c r="C150" s="45"/>
      <c r="D150" s="45"/>
      <c r="E150" s="45"/>
      <c r="F150" s="45"/>
      <c r="G150" s="45"/>
    </row>
    <row r="151" spans="1:7" ht="15.75" x14ac:dyDescent="0.25">
      <c r="A151" s="45"/>
      <c r="B151" s="45"/>
      <c r="C151" s="45"/>
      <c r="D151" s="45"/>
      <c r="E151" s="45"/>
      <c r="F151" s="45"/>
      <c r="G151" s="45"/>
    </row>
    <row r="152" spans="1:7" ht="15.75" x14ac:dyDescent="0.25">
      <c r="A152" s="45"/>
      <c r="B152" s="45"/>
      <c r="C152" s="45"/>
      <c r="D152" s="45"/>
      <c r="E152" s="45"/>
      <c r="F152" s="45"/>
      <c r="G152" s="45"/>
    </row>
    <row r="153" spans="1:7" ht="15.75" x14ac:dyDescent="0.25">
      <c r="A153" s="45"/>
      <c r="B153" s="45"/>
      <c r="C153" s="45"/>
      <c r="D153" s="45"/>
      <c r="E153" s="45"/>
      <c r="F153" s="45"/>
      <c r="G153" s="45"/>
    </row>
    <row r="154" spans="1:7" ht="15.75" x14ac:dyDescent="0.25">
      <c r="A154" s="45"/>
      <c r="B154" s="45"/>
      <c r="C154" s="45"/>
      <c r="D154" s="45"/>
      <c r="E154" s="45"/>
      <c r="F154" s="45"/>
      <c r="G154" s="45"/>
    </row>
    <row r="155" spans="1:7" ht="15.75" x14ac:dyDescent="0.25">
      <c r="A155" s="45"/>
      <c r="B155" s="45"/>
      <c r="C155" s="45"/>
      <c r="D155" s="45"/>
      <c r="E155" s="45"/>
      <c r="F155" s="45"/>
      <c r="G155" s="45"/>
    </row>
    <row r="156" spans="1:7" ht="15.75" x14ac:dyDescent="0.25">
      <c r="A156" s="45"/>
      <c r="B156" s="45"/>
      <c r="C156" s="45"/>
      <c r="D156" s="45"/>
      <c r="E156" s="45"/>
      <c r="F156" s="45"/>
      <c r="G156" s="45"/>
    </row>
    <row r="157" spans="1:7" ht="15.75" x14ac:dyDescent="0.25">
      <c r="A157" s="45"/>
      <c r="B157" s="45"/>
      <c r="C157" s="45"/>
      <c r="D157" s="45"/>
      <c r="E157" s="45"/>
      <c r="F157" s="45"/>
      <c r="G157" s="45"/>
    </row>
  </sheetData>
  <sheetProtection algorithmName="SHA-512" hashValue="tKzxhM1gT1DBuropCKhUyKIFM3XA4XVE9YgIoaUGwUNOYiTehjyRVYmO6IZ8YB6U1szukq46uuSpeW9aIuwxIA==" saltValue="nGthmKAPINmHyIlH8q6XmQ==" spinCount="100000" sheet="1" formatCells="0" formatColumns="0" formatRows="0" insertColumns="0" insertRows="0" insertHyperlinks="0" deleteColumns="0" deleteRows="0" sort="0" autoFilter="0" pivotTables="0"/>
  <mergeCells count="6">
    <mergeCell ref="B63:G63"/>
    <mergeCell ref="B61:G61"/>
    <mergeCell ref="B2:G2"/>
    <mergeCell ref="B3:G3"/>
    <mergeCell ref="B4:G4"/>
    <mergeCell ref="B62:G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79FA-3414-4A23-888A-8E3CD9835FE2}">
  <dimension ref="A2:L154"/>
  <sheetViews>
    <sheetView showGridLines="0" topLeftCell="A64" zoomScale="80" zoomScaleNormal="80" workbookViewId="0">
      <selection activeCell="B90" sqref="B90:F90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34.42578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60" t="s">
        <v>0</v>
      </c>
      <c r="C2" s="60"/>
      <c r="D2" s="60"/>
      <c r="E2" s="60"/>
      <c r="F2" s="60"/>
      <c r="G2" s="60"/>
    </row>
    <row r="3" spans="2:11" ht="18.75" x14ac:dyDescent="0.3">
      <c r="B3" s="60" t="s">
        <v>1</v>
      </c>
      <c r="C3" s="60"/>
      <c r="D3" s="60"/>
      <c r="E3" s="60"/>
      <c r="F3" s="60"/>
      <c r="G3" s="60"/>
    </row>
    <row r="4" spans="2:11" ht="18.75" x14ac:dyDescent="0.3">
      <c r="B4" s="60" t="s">
        <v>50</v>
      </c>
      <c r="C4" s="60"/>
      <c r="D4" s="60"/>
      <c r="E4" s="60"/>
      <c r="F4" s="60"/>
      <c r="G4" s="6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2" t="s">
        <v>3</v>
      </c>
    </row>
    <row r="7" spans="2:11" x14ac:dyDescent="0.25">
      <c r="B7" s="1"/>
      <c r="C7" s="1"/>
      <c r="D7" s="1"/>
      <c r="E7" s="1"/>
      <c r="F7" s="1"/>
      <c r="G7" s="4">
        <v>45291</v>
      </c>
    </row>
    <row r="8" spans="2:11" x14ac:dyDescent="0.25">
      <c r="B8" s="5" t="s">
        <v>4</v>
      </c>
      <c r="C8" s="6"/>
      <c r="D8" s="6"/>
      <c r="E8" s="7"/>
      <c r="F8" s="3"/>
      <c r="G8" s="2">
        <v>2023</v>
      </c>
    </row>
    <row r="9" spans="2:11" x14ac:dyDescent="0.25">
      <c r="B9" s="9"/>
      <c r="C9" s="10"/>
      <c r="D9" s="10"/>
      <c r="E9" s="10"/>
      <c r="F9" s="10"/>
      <c r="G9" s="2" t="s">
        <v>5</v>
      </c>
    </row>
    <row r="10" spans="2:11" x14ac:dyDescent="0.25">
      <c r="B10" s="11" t="s">
        <v>6</v>
      </c>
      <c r="C10" s="3"/>
      <c r="D10" s="3"/>
      <c r="E10" s="3"/>
      <c r="F10" s="3"/>
      <c r="G10" s="3"/>
    </row>
    <row r="11" spans="2:11" ht="15.75" thickBot="1" x14ac:dyDescent="0.3">
      <c r="B11" s="11" t="s">
        <v>7</v>
      </c>
      <c r="C11" s="3"/>
      <c r="D11" s="3"/>
      <c r="E11" s="3"/>
      <c r="F11" s="12"/>
      <c r="G11" s="13">
        <v>300000000</v>
      </c>
    </row>
    <row r="12" spans="2:11" ht="3.75" customHeight="1" thickTop="1" x14ac:dyDescent="0.25">
      <c r="B12" s="11"/>
      <c r="C12" s="3"/>
      <c r="D12" s="3"/>
      <c r="E12" s="3"/>
      <c r="F12" s="12"/>
      <c r="G12" s="14"/>
    </row>
    <row r="13" spans="2:11" x14ac:dyDescent="0.25">
      <c r="B13" s="3"/>
      <c r="C13" s="3"/>
      <c r="D13" s="3"/>
      <c r="E13" s="3"/>
      <c r="F13" s="12"/>
      <c r="G13" s="16"/>
    </row>
    <row r="14" spans="2:11" x14ac:dyDescent="0.25">
      <c r="B14" s="11" t="s">
        <v>8</v>
      </c>
      <c r="C14" s="3"/>
      <c r="D14" s="3"/>
      <c r="E14" s="3"/>
      <c r="F14" s="12"/>
      <c r="G14" s="17">
        <f>[4]NOTES!I11+[4]NOTES!I17</f>
        <v>70434993</v>
      </c>
    </row>
    <row r="15" spans="2:11" ht="3" customHeight="1" x14ac:dyDescent="0.25">
      <c r="B15" s="11"/>
      <c r="C15" s="3"/>
      <c r="D15" s="3"/>
      <c r="E15" s="3"/>
      <c r="F15" s="12"/>
      <c r="G15" s="17"/>
    </row>
    <row r="16" spans="2:11" x14ac:dyDescent="0.25">
      <c r="B16" s="11" t="s">
        <v>9</v>
      </c>
      <c r="C16" s="3"/>
      <c r="D16" s="3"/>
      <c r="E16" s="3"/>
      <c r="F16" s="12"/>
      <c r="G16" s="17">
        <f>[4]NOTES!I14</f>
        <v>51000000</v>
      </c>
      <c r="K16" s="18"/>
    </row>
    <row r="17" spans="2:11" ht="5.25" customHeight="1" x14ac:dyDescent="0.25">
      <c r="B17" s="11"/>
      <c r="C17" s="3"/>
      <c r="D17" s="3"/>
      <c r="E17" s="3"/>
      <c r="F17" s="12"/>
      <c r="G17" s="17"/>
    </row>
    <row r="18" spans="2:11" ht="16.5" customHeight="1" x14ac:dyDescent="0.25">
      <c r="B18" s="11" t="s">
        <v>11</v>
      </c>
      <c r="C18" s="3"/>
      <c r="D18" s="3"/>
      <c r="E18" s="3"/>
      <c r="F18" s="12"/>
      <c r="G18" s="17">
        <v>0</v>
      </c>
    </row>
    <row r="19" spans="2:11" ht="17.25" customHeight="1" x14ac:dyDescent="0.25">
      <c r="B19" s="11" t="s">
        <v>12</v>
      </c>
      <c r="C19" s="3"/>
      <c r="D19" s="3"/>
      <c r="E19" s="3"/>
      <c r="F19" s="12"/>
      <c r="G19" s="17">
        <f>G90</f>
        <v>10261269.43031111</v>
      </c>
    </row>
    <row r="20" spans="2:11" ht="16.5" customHeight="1" x14ac:dyDescent="0.25">
      <c r="B20" s="11" t="s">
        <v>13</v>
      </c>
      <c r="C20" s="3"/>
      <c r="D20" s="3"/>
      <c r="E20" s="3"/>
      <c r="F20" s="12"/>
      <c r="G20" s="19">
        <f>G92</f>
        <v>-51913702.899999999</v>
      </c>
    </row>
    <row r="21" spans="2:11" x14ac:dyDescent="0.25">
      <c r="B21" s="11" t="s">
        <v>14</v>
      </c>
      <c r="C21" s="3"/>
      <c r="D21" s="3"/>
      <c r="E21" s="3"/>
      <c r="F21" s="12"/>
      <c r="G21" s="15">
        <f>SUM(G14:G20)</f>
        <v>79782559.530311108</v>
      </c>
    </row>
    <row r="22" spans="2:11" x14ac:dyDescent="0.25">
      <c r="B22" s="11"/>
      <c r="C22" s="3"/>
      <c r="D22" s="10"/>
      <c r="E22" s="3"/>
      <c r="F22" s="12"/>
      <c r="G22" s="20"/>
    </row>
    <row r="23" spans="2:11" x14ac:dyDescent="0.25">
      <c r="B23" s="5" t="s">
        <v>15</v>
      </c>
      <c r="C23" s="21"/>
      <c r="D23" s="7"/>
      <c r="E23" s="21"/>
      <c r="F23" s="12"/>
      <c r="G23" s="20"/>
    </row>
    <row r="24" spans="2:11" x14ac:dyDescent="0.25">
      <c r="B24" s="11" t="s">
        <v>16</v>
      </c>
      <c r="C24" s="3"/>
      <c r="D24" s="10"/>
      <c r="E24" s="3"/>
      <c r="F24" s="12"/>
      <c r="G24" s="15"/>
    </row>
    <row r="25" spans="2:11" x14ac:dyDescent="0.25">
      <c r="B25" s="11" t="s">
        <v>17</v>
      </c>
      <c r="C25" s="3"/>
      <c r="D25" s="3"/>
      <c r="E25" s="3"/>
      <c r="F25" s="3"/>
      <c r="G25" s="15">
        <f>[4]NOTES!I20</f>
        <v>0</v>
      </c>
    </row>
    <row r="26" spans="2:11" x14ac:dyDescent="0.25">
      <c r="B26" s="11" t="s">
        <v>18</v>
      </c>
      <c r="C26" s="3"/>
      <c r="D26" s="10"/>
      <c r="E26" s="3"/>
      <c r="F26" s="12"/>
      <c r="G26" s="15"/>
    </row>
    <row r="27" spans="2:11" x14ac:dyDescent="0.25">
      <c r="B27" s="11"/>
      <c r="C27" s="3"/>
      <c r="D27" s="10"/>
      <c r="E27" s="3"/>
      <c r="F27" s="12"/>
      <c r="G27" s="20"/>
    </row>
    <row r="28" spans="2:11" x14ac:dyDescent="0.25">
      <c r="B28" s="5" t="s">
        <v>19</v>
      </c>
      <c r="C28" s="21"/>
      <c r="D28" s="21"/>
      <c r="E28" s="3"/>
      <c r="F28" s="12"/>
      <c r="G28" s="22"/>
    </row>
    <row r="29" spans="2:11" x14ac:dyDescent="0.25">
      <c r="B29" s="11"/>
      <c r="C29" s="3"/>
      <c r="D29" s="3"/>
      <c r="E29" s="3"/>
      <c r="F29" s="12"/>
      <c r="G29" s="22"/>
    </row>
    <row r="30" spans="2:11" x14ac:dyDescent="0.25">
      <c r="B30" s="11" t="s">
        <v>20</v>
      </c>
      <c r="C30" s="3"/>
      <c r="D30" s="3"/>
      <c r="E30" s="3"/>
      <c r="F30" s="12"/>
      <c r="G30" s="23">
        <f>[4]NOTES!I24</f>
        <v>0</v>
      </c>
      <c r="K30" s="18"/>
    </row>
    <row r="31" spans="2:11" x14ac:dyDescent="0.25">
      <c r="B31" s="11" t="s">
        <v>21</v>
      </c>
      <c r="C31" s="3"/>
      <c r="D31" s="3"/>
      <c r="E31" s="3"/>
      <c r="F31" s="12"/>
      <c r="G31" s="25">
        <f>[4]NOTES!I42</f>
        <v>22480095.289999999</v>
      </c>
    </row>
    <row r="32" spans="2:11" x14ac:dyDescent="0.25">
      <c r="B32" s="11"/>
      <c r="C32" s="3"/>
      <c r="D32" s="3"/>
      <c r="E32" s="3"/>
      <c r="F32" s="12"/>
      <c r="G32" s="24">
        <f>SUM(G30:G31)</f>
        <v>22480095.289999999</v>
      </c>
    </row>
    <row r="33" spans="2:12" ht="6.75" hidden="1" customHeight="1" x14ac:dyDescent="0.25">
      <c r="B33" s="11"/>
      <c r="C33" s="3"/>
      <c r="D33" s="3"/>
      <c r="E33" s="3"/>
      <c r="F33" s="12"/>
      <c r="G33" s="22"/>
    </row>
    <row r="34" spans="2:12" x14ac:dyDescent="0.25">
      <c r="B34" s="11"/>
      <c r="C34" s="3"/>
      <c r="D34" s="3"/>
      <c r="E34" s="3"/>
      <c r="F34" s="12"/>
      <c r="G34" s="22"/>
    </row>
    <row r="35" spans="2:12" ht="15.75" thickBot="1" x14ac:dyDescent="0.3">
      <c r="B35" s="11"/>
      <c r="C35" s="3"/>
      <c r="D35" s="3"/>
      <c r="E35" s="3"/>
      <c r="F35" s="12"/>
      <c r="G35" s="26">
        <f>G32+G26+G24+G21+G25</f>
        <v>102262654.8203111</v>
      </c>
      <c r="H35" s="18"/>
      <c r="L35" s="27"/>
    </row>
    <row r="36" spans="2:12" ht="15.75" thickTop="1" x14ac:dyDescent="0.25">
      <c r="B36" s="11"/>
      <c r="C36" s="3"/>
      <c r="D36" s="3"/>
      <c r="E36" s="3"/>
      <c r="F36" s="12"/>
      <c r="G36" s="22"/>
    </row>
    <row r="37" spans="2:12" x14ac:dyDescent="0.25">
      <c r="B37" s="9" t="s">
        <v>22</v>
      </c>
      <c r="C37" s="3"/>
      <c r="D37" s="3"/>
      <c r="E37" s="3"/>
      <c r="F37" s="12"/>
      <c r="G37" s="14"/>
    </row>
    <row r="38" spans="2:12" x14ac:dyDescent="0.25">
      <c r="B38" s="11"/>
      <c r="C38" s="3"/>
      <c r="D38" s="3"/>
      <c r="E38" s="3"/>
      <c r="F38" s="12"/>
      <c r="G38" s="14"/>
      <c r="J38" s="18"/>
    </row>
    <row r="39" spans="2:12" x14ac:dyDescent="0.25">
      <c r="B39" s="5" t="s">
        <v>23</v>
      </c>
      <c r="C39" s="21"/>
      <c r="D39" s="3"/>
      <c r="E39" s="3"/>
      <c r="F39" s="12"/>
      <c r="G39" s="14"/>
      <c r="J39" s="18"/>
      <c r="K39" s="18"/>
    </row>
    <row r="40" spans="2:12" x14ac:dyDescent="0.25">
      <c r="B40" s="9"/>
      <c r="C40" s="3"/>
      <c r="D40" s="3"/>
      <c r="E40" s="3"/>
      <c r="F40" s="12"/>
      <c r="G40" s="14"/>
      <c r="I40" s="18"/>
    </row>
    <row r="41" spans="2:12" x14ac:dyDescent="0.25">
      <c r="B41" s="11" t="s">
        <v>24</v>
      </c>
      <c r="C41" s="3"/>
      <c r="D41" s="3"/>
      <c r="E41" s="3"/>
      <c r="F41" s="12"/>
      <c r="G41" s="28">
        <f>[4]NOTES!K60-[4]NOTES!K56</f>
        <v>137523.90277777775</v>
      </c>
    </row>
    <row r="42" spans="2:12" x14ac:dyDescent="0.25">
      <c r="B42" s="11" t="s">
        <v>25</v>
      </c>
      <c r="C42" s="3"/>
      <c r="D42" s="3"/>
      <c r="E42" s="3"/>
      <c r="F42" s="29"/>
      <c r="G42" s="15">
        <f>[4]NOTES!I68</f>
        <v>3601000</v>
      </c>
      <c r="H42" s="18"/>
      <c r="I42" t="s">
        <v>32</v>
      </c>
    </row>
    <row r="43" spans="2:12" x14ac:dyDescent="0.25">
      <c r="B43" s="11" t="s">
        <v>26</v>
      </c>
      <c r="C43" s="3"/>
      <c r="D43" s="3"/>
      <c r="E43" s="3"/>
      <c r="F43" s="3"/>
      <c r="G43" s="15">
        <f>[4]NOTES!I70</f>
        <v>8000836</v>
      </c>
      <c r="H43" s="18"/>
    </row>
    <row r="44" spans="2:12" x14ac:dyDescent="0.25">
      <c r="B44" s="11" t="s">
        <v>27</v>
      </c>
      <c r="C44" s="3"/>
      <c r="D44" s="3"/>
      <c r="E44" s="3"/>
      <c r="F44" s="3"/>
      <c r="G44" s="15">
        <f>[4]NOTES!I78</f>
        <v>1302000</v>
      </c>
      <c r="K44" s="27"/>
    </row>
    <row r="45" spans="2:12" x14ac:dyDescent="0.25">
      <c r="B45" s="11"/>
      <c r="C45" s="3"/>
      <c r="D45" s="3"/>
      <c r="E45" s="3"/>
      <c r="F45" s="3"/>
      <c r="G45" s="15"/>
      <c r="K45" s="27"/>
    </row>
    <row r="46" spans="2:12" x14ac:dyDescent="0.25">
      <c r="B46" s="5" t="s">
        <v>28</v>
      </c>
      <c r="C46" s="21"/>
      <c r="D46" s="21"/>
      <c r="E46" s="3"/>
      <c r="F46" s="3"/>
      <c r="G46" s="14"/>
      <c r="J46" s="18"/>
    </row>
    <row r="47" spans="2:12" x14ac:dyDescent="0.25">
      <c r="B47" s="9"/>
      <c r="C47" s="3"/>
      <c r="D47" s="3"/>
      <c r="E47" s="3"/>
      <c r="F47" s="3"/>
      <c r="G47" s="30"/>
      <c r="K47" s="18"/>
    </row>
    <row r="48" spans="2:12" x14ac:dyDescent="0.25">
      <c r="B48" s="11" t="s">
        <v>29</v>
      </c>
      <c r="C48" s="3"/>
      <c r="D48" s="3"/>
      <c r="E48" s="3"/>
      <c r="F48" s="3"/>
      <c r="G48" s="31">
        <f>[4]NOTES!I82+[4]NOTES!I90</f>
        <v>32804671.68</v>
      </c>
    </row>
    <row r="49" spans="1:7" x14ac:dyDescent="0.25">
      <c r="B49" s="11" t="s">
        <v>30</v>
      </c>
      <c r="C49" s="3"/>
      <c r="D49" s="3"/>
      <c r="E49" s="3"/>
      <c r="F49" s="3"/>
      <c r="G49" s="17">
        <f>[4]NOTES!I108</f>
        <v>9977086</v>
      </c>
    </row>
    <row r="50" spans="1:7" x14ac:dyDescent="0.25">
      <c r="B50" s="11" t="s">
        <v>31</v>
      </c>
      <c r="C50" s="3"/>
      <c r="D50" s="3"/>
      <c r="E50" s="3"/>
      <c r="F50" s="3"/>
      <c r="G50" s="17">
        <f>[4]NOTES!I136</f>
        <v>16904269.039999999</v>
      </c>
    </row>
    <row r="51" spans="1:7" x14ac:dyDescent="0.25">
      <c r="B51" s="11" t="s">
        <v>33</v>
      </c>
      <c r="C51" s="3"/>
      <c r="D51" s="3"/>
      <c r="E51" s="3"/>
      <c r="F51" s="3"/>
      <c r="G51" s="17">
        <f>[4]NOTES!I152</f>
        <v>29533268</v>
      </c>
    </row>
    <row r="52" spans="1:7" x14ac:dyDescent="0.25">
      <c r="B52" s="11" t="s">
        <v>34</v>
      </c>
      <c r="C52" s="3"/>
      <c r="D52" s="3"/>
      <c r="E52" s="3"/>
      <c r="F52" s="3"/>
      <c r="G52" s="19">
        <v>0</v>
      </c>
    </row>
    <row r="53" spans="1:7" ht="21" customHeight="1" x14ac:dyDescent="0.25">
      <c r="B53" s="11"/>
      <c r="C53" s="3"/>
      <c r="D53" s="3"/>
      <c r="E53" s="3"/>
      <c r="F53" s="12"/>
      <c r="G53" s="15">
        <f>SUM(G48:G52)</f>
        <v>89219294.719999999</v>
      </c>
    </row>
    <row r="54" spans="1:7" ht="15.75" thickBot="1" x14ac:dyDescent="0.3">
      <c r="B54" s="3"/>
      <c r="C54" s="3"/>
      <c r="D54" s="3"/>
      <c r="E54" s="3"/>
      <c r="F54" s="3"/>
      <c r="G54" s="32">
        <f>G41+G42+G44+G53+G43</f>
        <v>102260654.62277777</v>
      </c>
    </row>
    <row r="55" spans="1:7" ht="15.75" thickTop="1" x14ac:dyDescent="0.25">
      <c r="B55" s="3"/>
      <c r="C55" s="3"/>
      <c r="D55" s="3"/>
      <c r="E55" s="3"/>
      <c r="F55" s="3" t="s">
        <v>48</v>
      </c>
      <c r="G55" s="33"/>
    </row>
    <row r="56" spans="1:7" x14ac:dyDescent="0.25">
      <c r="B56" s="3"/>
      <c r="C56" s="3"/>
      <c r="D56" s="3"/>
      <c r="E56" s="3"/>
      <c r="F56" s="3"/>
      <c r="G56" s="28"/>
    </row>
    <row r="57" spans="1:7" ht="20.100000000000001" customHeight="1" x14ac:dyDescent="0.25">
      <c r="B57" s="34"/>
      <c r="C57" s="3"/>
      <c r="D57" s="3"/>
      <c r="E57" s="8"/>
      <c r="F57" s="3"/>
      <c r="G57" s="34"/>
    </row>
    <row r="58" spans="1:7" x14ac:dyDescent="0.25">
      <c r="B58" s="34"/>
      <c r="C58" s="3"/>
      <c r="D58" s="3"/>
      <c r="E58" s="8"/>
      <c r="F58" s="3"/>
      <c r="G58" s="34"/>
    </row>
    <row r="59" spans="1:7" s="35" customFormat="1" ht="18.75" customHeight="1" x14ac:dyDescent="0.25">
      <c r="B59" s="61" t="s">
        <v>0</v>
      </c>
      <c r="C59" s="61"/>
      <c r="D59" s="61"/>
      <c r="E59" s="61"/>
      <c r="F59" s="61"/>
      <c r="G59" s="61"/>
    </row>
    <row r="60" spans="1:7" s="35" customFormat="1" ht="18.75" customHeight="1" x14ac:dyDescent="0.25">
      <c r="B60" s="61" t="s">
        <v>35</v>
      </c>
      <c r="C60" s="61"/>
      <c r="D60" s="61"/>
      <c r="E60" s="61"/>
      <c r="F60" s="61"/>
      <c r="G60" s="61"/>
    </row>
    <row r="61" spans="1:7" s="35" customFormat="1" ht="18.75" customHeight="1" x14ac:dyDescent="0.25">
      <c r="B61" s="61" t="str">
        <f>B4</f>
        <v>AS AT DECEBER 31, 2023</v>
      </c>
      <c r="C61" s="61"/>
      <c r="D61" s="61"/>
      <c r="E61" s="61"/>
      <c r="F61" s="61"/>
      <c r="G61" s="61"/>
    </row>
    <row r="62" spans="1:7" s="35" customFormat="1" ht="16.5" x14ac:dyDescent="0.25">
      <c r="A62" s="36"/>
      <c r="B62" s="8"/>
      <c r="C62" s="8"/>
      <c r="D62" s="8"/>
      <c r="E62" s="8"/>
      <c r="F62" s="8"/>
      <c r="G62" s="8"/>
    </row>
    <row r="63" spans="1:7" s="35" customFormat="1" ht="16.5" x14ac:dyDescent="0.25">
      <c r="A63" s="36"/>
      <c r="B63" s="8"/>
      <c r="C63" s="8"/>
      <c r="D63" s="8"/>
      <c r="E63" s="8"/>
      <c r="F63" s="8"/>
      <c r="G63" s="2" t="s">
        <v>3</v>
      </c>
    </row>
    <row r="64" spans="1:7" s="35" customFormat="1" ht="16.5" x14ac:dyDescent="0.25">
      <c r="A64" s="36"/>
      <c r="B64" s="8"/>
      <c r="C64" s="8"/>
      <c r="D64" s="8"/>
      <c r="E64" s="8"/>
      <c r="F64" s="8"/>
      <c r="G64" s="4">
        <f>G7</f>
        <v>45291</v>
      </c>
    </row>
    <row r="65" spans="2:7" x14ac:dyDescent="0.25">
      <c r="B65" s="12"/>
      <c r="C65" s="12"/>
      <c r="D65" s="12"/>
      <c r="E65" s="12"/>
      <c r="F65" s="3"/>
      <c r="G65" s="2">
        <f>G8</f>
        <v>2023</v>
      </c>
    </row>
    <row r="66" spans="2:7" x14ac:dyDescent="0.25">
      <c r="B66" s="3"/>
      <c r="C66" s="3"/>
      <c r="D66" s="3"/>
      <c r="E66" s="3"/>
      <c r="F66" s="10"/>
      <c r="G66" s="2" t="s">
        <v>5</v>
      </c>
    </row>
    <row r="67" spans="2:7" x14ac:dyDescent="0.25">
      <c r="B67" s="3"/>
      <c r="C67" s="3"/>
      <c r="D67" s="3"/>
      <c r="E67" s="3"/>
      <c r="F67" s="3"/>
      <c r="G67" s="12"/>
    </row>
    <row r="68" spans="2:7" x14ac:dyDescent="0.25">
      <c r="B68" s="3"/>
      <c r="C68" s="3"/>
      <c r="D68" s="3"/>
      <c r="E68" s="3"/>
      <c r="F68" s="3"/>
      <c r="G68" s="37"/>
    </row>
    <row r="69" spans="2:7" x14ac:dyDescent="0.25">
      <c r="B69" s="11" t="s">
        <v>36</v>
      </c>
      <c r="C69" s="3"/>
      <c r="D69" s="3"/>
      <c r="E69" s="3"/>
      <c r="F69" s="3"/>
      <c r="G69" s="38">
        <f>[4]NOTES!I159</f>
        <v>10560876.789999999</v>
      </c>
    </row>
    <row r="70" spans="2:7" x14ac:dyDescent="0.25">
      <c r="B70" s="11"/>
      <c r="C70" s="3"/>
      <c r="D70" s="3"/>
      <c r="E70" s="3"/>
      <c r="F70" s="3"/>
      <c r="G70" s="38"/>
    </row>
    <row r="71" spans="2:7" x14ac:dyDescent="0.25">
      <c r="B71" s="11" t="s">
        <v>37</v>
      </c>
      <c r="C71" s="3"/>
      <c r="D71" s="3"/>
      <c r="E71" s="3"/>
      <c r="F71" s="3"/>
      <c r="G71" s="38">
        <f>'[4]Capital Gain Working '!M239</f>
        <v>10553104.824199997</v>
      </c>
    </row>
    <row r="72" spans="2:7" x14ac:dyDescent="0.25">
      <c r="B72" s="11"/>
      <c r="C72" s="3"/>
      <c r="D72" s="3"/>
      <c r="E72" s="3"/>
      <c r="F72" s="3"/>
      <c r="G72" s="38"/>
    </row>
    <row r="73" spans="2:7" x14ac:dyDescent="0.25">
      <c r="B73" s="11" t="s">
        <v>38</v>
      </c>
      <c r="C73" s="3"/>
      <c r="D73" s="3"/>
      <c r="E73" s="3"/>
      <c r="F73" s="3"/>
      <c r="G73" s="38">
        <f>[4]NOTES!I174</f>
        <v>653155.6</v>
      </c>
    </row>
    <row r="74" spans="2:7" x14ac:dyDescent="0.25">
      <c r="B74" s="11"/>
      <c r="C74" s="3"/>
      <c r="D74" s="3"/>
      <c r="E74" s="3"/>
      <c r="F74" s="3"/>
      <c r="G74" s="38"/>
    </row>
    <row r="75" spans="2:7" x14ac:dyDescent="0.25">
      <c r="B75" s="11" t="s">
        <v>39</v>
      </c>
      <c r="C75" s="3"/>
      <c r="D75" s="3"/>
      <c r="E75" s="3"/>
      <c r="F75" s="3"/>
      <c r="G75" s="38">
        <f>[4]NOTES!I177</f>
        <v>0</v>
      </c>
    </row>
    <row r="76" spans="2:7" x14ac:dyDescent="0.25">
      <c r="B76" s="11"/>
      <c r="C76" s="3"/>
      <c r="D76" s="3"/>
      <c r="E76" s="3"/>
      <c r="F76" s="3"/>
      <c r="G76" s="38"/>
    </row>
    <row r="77" spans="2:7" x14ac:dyDescent="0.25">
      <c r="B77" s="11" t="s">
        <v>40</v>
      </c>
      <c r="C77" s="3"/>
      <c r="D77" s="3"/>
      <c r="E77" s="3"/>
      <c r="F77" s="3"/>
      <c r="G77" s="38">
        <f>[4]NOTES!I180</f>
        <v>1104400.8</v>
      </c>
    </row>
    <row r="78" spans="2:7" x14ac:dyDescent="0.25">
      <c r="B78" s="11"/>
      <c r="C78" s="3"/>
      <c r="D78" s="3"/>
      <c r="E78" s="3"/>
      <c r="F78" s="3"/>
      <c r="G78" s="39"/>
    </row>
    <row r="79" spans="2:7" ht="20.100000000000001" customHeight="1" x14ac:dyDescent="0.25">
      <c r="B79" s="11"/>
      <c r="C79" s="3"/>
      <c r="D79" s="3"/>
      <c r="E79" s="3"/>
      <c r="F79" s="3"/>
      <c r="G79" s="38">
        <f>SUM(G69:G77)</f>
        <v>22871538.014199998</v>
      </c>
    </row>
    <row r="80" spans="2:7" x14ac:dyDescent="0.25">
      <c r="B80" s="11" t="s">
        <v>32</v>
      </c>
      <c r="C80" s="3"/>
      <c r="D80" s="3"/>
      <c r="E80" s="3"/>
      <c r="F80" s="12"/>
      <c r="G80" s="37"/>
    </row>
    <row r="81" spans="2:8" x14ac:dyDescent="0.25">
      <c r="B81" s="3"/>
      <c r="C81" s="3"/>
      <c r="D81" s="3"/>
      <c r="E81" s="3"/>
      <c r="F81" s="3"/>
      <c r="G81" s="3"/>
    </row>
    <row r="82" spans="2:8" x14ac:dyDescent="0.25">
      <c r="B82" s="11"/>
      <c r="C82" s="3"/>
      <c r="D82" s="3"/>
      <c r="E82" s="3"/>
      <c r="F82" s="12"/>
      <c r="G82" s="37"/>
    </row>
    <row r="83" spans="2:8" ht="20.100000000000001" customHeight="1" x14ac:dyDescent="0.25">
      <c r="B83" s="11"/>
      <c r="C83" s="3"/>
      <c r="D83" s="3"/>
      <c r="E83" s="3"/>
      <c r="F83" s="12"/>
      <c r="G83" s="37"/>
    </row>
    <row r="84" spans="2:8" ht="21.75" customHeight="1" x14ac:dyDescent="0.25">
      <c r="B84" s="11" t="s">
        <v>41</v>
      </c>
      <c r="C84" s="3"/>
      <c r="D84" s="3"/>
      <c r="E84" s="3"/>
      <c r="F84" s="29"/>
      <c r="G84" s="41">
        <f>[4]NOTES!I231-G88</f>
        <v>12184030.593888888</v>
      </c>
    </row>
    <row r="85" spans="2:8" x14ac:dyDescent="0.25">
      <c r="B85" s="11"/>
      <c r="C85" s="3"/>
      <c r="D85" s="3"/>
      <c r="E85" s="3"/>
      <c r="F85" s="3"/>
      <c r="G85" s="37"/>
    </row>
    <row r="86" spans="2:8" x14ac:dyDescent="0.25">
      <c r="B86" s="11" t="s">
        <v>42</v>
      </c>
      <c r="C86" s="3"/>
      <c r="D86" s="3"/>
      <c r="E86" s="3"/>
      <c r="F86" s="3"/>
      <c r="G86" s="37">
        <f>G79-G84</f>
        <v>10687507.42031111</v>
      </c>
    </row>
    <row r="87" spans="2:8" x14ac:dyDescent="0.25">
      <c r="B87" s="11"/>
      <c r="C87" s="3"/>
      <c r="D87" s="3"/>
      <c r="E87" s="3"/>
      <c r="F87" s="3"/>
      <c r="G87" s="37"/>
    </row>
    <row r="88" spans="2:8" x14ac:dyDescent="0.25">
      <c r="B88" s="11" t="s">
        <v>43</v>
      </c>
      <c r="C88" s="3"/>
      <c r="D88" s="3"/>
      <c r="E88" s="3"/>
      <c r="F88" s="3"/>
      <c r="G88" s="40">
        <f>[4]NOTES!I229</f>
        <v>426237.99</v>
      </c>
    </row>
    <row r="89" spans="2:8" x14ac:dyDescent="0.25">
      <c r="B89" s="11"/>
      <c r="C89" s="3"/>
      <c r="D89" s="3"/>
      <c r="E89" s="3"/>
      <c r="F89" s="3"/>
      <c r="G89" s="38"/>
    </row>
    <row r="90" spans="2:8" x14ac:dyDescent="0.25">
      <c r="B90" s="11" t="s">
        <v>44</v>
      </c>
      <c r="C90" s="3"/>
      <c r="D90" s="3"/>
      <c r="E90" s="3"/>
      <c r="F90" s="3"/>
      <c r="G90" s="38">
        <f>G86-G88</f>
        <v>10261269.43031111</v>
      </c>
    </row>
    <row r="91" spans="2:8" x14ac:dyDescent="0.25">
      <c r="B91" s="11"/>
      <c r="C91" s="3"/>
      <c r="D91" s="3"/>
      <c r="E91" s="3"/>
      <c r="F91" s="3"/>
      <c r="G91" s="38"/>
    </row>
    <row r="92" spans="2:8" x14ac:dyDescent="0.25">
      <c r="B92" s="11" t="s">
        <v>45</v>
      </c>
      <c r="C92" s="3"/>
      <c r="D92" s="3"/>
      <c r="E92" s="3"/>
      <c r="F92" s="3"/>
      <c r="G92" s="38">
        <v>-51913702.899999999</v>
      </c>
      <c r="H92" s="18"/>
    </row>
    <row r="93" spans="2:8" x14ac:dyDescent="0.25">
      <c r="B93" s="11"/>
      <c r="C93" s="3"/>
      <c r="D93" s="3"/>
      <c r="E93" s="3"/>
      <c r="F93" s="3"/>
      <c r="G93" s="38"/>
    </row>
    <row r="94" spans="2:8" x14ac:dyDescent="0.25">
      <c r="B94" s="11"/>
      <c r="C94" s="3"/>
      <c r="D94" s="3"/>
      <c r="E94" s="3"/>
      <c r="F94" s="3"/>
      <c r="G94" s="38"/>
    </row>
    <row r="95" spans="2:8" ht="6" customHeight="1" x14ac:dyDescent="0.25">
      <c r="B95" s="11"/>
      <c r="C95" s="3"/>
      <c r="D95" s="3"/>
      <c r="E95" s="3"/>
      <c r="F95" s="3"/>
      <c r="G95" s="38"/>
    </row>
    <row r="96" spans="2:8" ht="15.75" thickBot="1" x14ac:dyDescent="0.3">
      <c r="B96" s="11" t="s">
        <v>46</v>
      </c>
      <c r="C96" s="3"/>
      <c r="D96" s="3"/>
      <c r="E96" s="3"/>
      <c r="F96" s="3"/>
      <c r="G96" s="42">
        <f>G90+G92</f>
        <v>-41652433.469688892</v>
      </c>
    </row>
    <row r="97" spans="1:7" ht="15.75" thickTop="1" x14ac:dyDescent="0.25">
      <c r="B97" s="11"/>
      <c r="C97" s="3"/>
      <c r="D97" s="3"/>
      <c r="E97" s="3"/>
      <c r="F97" s="3"/>
      <c r="G97" s="3"/>
    </row>
    <row r="98" spans="1:7" x14ac:dyDescent="0.25">
      <c r="B98" s="3"/>
      <c r="C98" s="3"/>
      <c r="D98" s="3"/>
      <c r="E98" s="3"/>
      <c r="F98" s="3"/>
      <c r="G98" s="37"/>
    </row>
    <row r="99" spans="1:7" x14ac:dyDescent="0.25">
      <c r="B99" s="3"/>
      <c r="C99" s="3"/>
      <c r="D99" s="3"/>
      <c r="E99" s="3"/>
      <c r="F99" s="3"/>
      <c r="G99" s="37"/>
    </row>
    <row r="100" spans="1:7" ht="4.5" customHeight="1" x14ac:dyDescent="0.25">
      <c r="B100" s="3"/>
      <c r="C100" s="3"/>
      <c r="D100" s="3"/>
      <c r="E100" s="3"/>
      <c r="F100" s="3"/>
      <c r="G100" s="37"/>
    </row>
    <row r="101" spans="1:7" ht="15.75" x14ac:dyDescent="0.25">
      <c r="B101" s="43"/>
      <c r="E101" s="44"/>
      <c r="G101" s="43"/>
    </row>
    <row r="102" spans="1:7" ht="15.75" x14ac:dyDescent="0.25">
      <c r="B102" s="43"/>
      <c r="E102" s="44"/>
      <c r="G102" s="43"/>
    </row>
    <row r="103" spans="1:7" ht="15.75" x14ac:dyDescent="0.25">
      <c r="B103" s="43"/>
      <c r="E103" s="44"/>
      <c r="G103" s="43"/>
    </row>
    <row r="104" spans="1:7" ht="15.75" x14ac:dyDescent="0.25">
      <c r="B104" s="43"/>
      <c r="E104" s="44"/>
      <c r="G104" s="43"/>
    </row>
    <row r="105" spans="1:7" ht="15.75" x14ac:dyDescent="0.25">
      <c r="B105" s="43"/>
      <c r="E105" s="44"/>
      <c r="G105" s="43"/>
    </row>
    <row r="106" spans="1:7" ht="15.75" x14ac:dyDescent="0.25">
      <c r="B106" s="43"/>
      <c r="E106" s="44"/>
      <c r="G106" s="43"/>
    </row>
    <row r="107" spans="1:7" ht="15.75" x14ac:dyDescent="0.25">
      <c r="B107" s="43"/>
      <c r="E107" s="44"/>
      <c r="G107" s="43"/>
    </row>
    <row r="108" spans="1:7" ht="15.75" x14ac:dyDescent="0.25">
      <c r="B108" s="43"/>
      <c r="E108" s="44"/>
      <c r="G108" s="43"/>
    </row>
    <row r="109" spans="1:7" ht="15.75" x14ac:dyDescent="0.25">
      <c r="B109" s="43"/>
      <c r="E109" s="44"/>
      <c r="G109" s="43"/>
    </row>
    <row r="111" spans="1:7" ht="15.75" x14ac:dyDescent="0.25">
      <c r="A111" s="45"/>
      <c r="B111" s="45"/>
      <c r="C111" s="45"/>
      <c r="D111" s="45"/>
      <c r="E111" s="45"/>
      <c r="F111" s="45"/>
      <c r="G111" s="45"/>
    </row>
    <row r="112" spans="1:7" ht="15.75" x14ac:dyDescent="0.25">
      <c r="A112" s="45"/>
      <c r="B112" s="45"/>
      <c r="C112" s="45"/>
      <c r="D112" s="45"/>
      <c r="E112" s="45"/>
      <c r="F112" s="45"/>
      <c r="G112" s="45"/>
    </row>
    <row r="113" spans="1:7" ht="15.75" x14ac:dyDescent="0.25">
      <c r="A113" s="45"/>
      <c r="B113" s="45"/>
      <c r="C113" s="45"/>
      <c r="D113" s="45"/>
      <c r="E113" s="45"/>
      <c r="F113" s="45"/>
      <c r="G113" s="45"/>
    </row>
    <row r="114" spans="1:7" ht="15.75" x14ac:dyDescent="0.25">
      <c r="A114" s="45"/>
      <c r="B114" s="45"/>
      <c r="C114" s="45"/>
      <c r="D114" s="45"/>
      <c r="E114" s="45"/>
      <c r="F114" s="45"/>
      <c r="G114" s="45"/>
    </row>
    <row r="115" spans="1:7" ht="15.75" x14ac:dyDescent="0.25">
      <c r="A115" s="45"/>
      <c r="B115" s="45"/>
      <c r="C115" s="45"/>
      <c r="D115" s="45"/>
      <c r="E115" s="45"/>
      <c r="F115" s="45"/>
      <c r="G115" s="45"/>
    </row>
    <row r="116" spans="1:7" ht="15.75" x14ac:dyDescent="0.25">
      <c r="A116" s="45"/>
      <c r="B116" s="45"/>
      <c r="C116" s="45"/>
      <c r="D116" s="45"/>
      <c r="E116" s="45"/>
      <c r="F116" s="45"/>
      <c r="G116" s="45"/>
    </row>
    <row r="117" spans="1:7" ht="15.75" x14ac:dyDescent="0.25">
      <c r="A117" s="45"/>
      <c r="B117" s="45"/>
      <c r="C117" s="45"/>
      <c r="D117" s="45"/>
      <c r="E117" s="45"/>
      <c r="F117" s="45"/>
      <c r="G117" s="45"/>
    </row>
    <row r="118" spans="1:7" ht="15.75" x14ac:dyDescent="0.25">
      <c r="A118" s="45"/>
      <c r="B118" s="45"/>
      <c r="C118" s="45"/>
      <c r="D118" s="45"/>
      <c r="E118" s="45"/>
      <c r="F118" s="45"/>
      <c r="G118" s="45"/>
    </row>
    <row r="119" spans="1:7" ht="15.75" x14ac:dyDescent="0.25">
      <c r="A119" s="45"/>
      <c r="B119" s="45"/>
      <c r="C119" s="45"/>
      <c r="D119" s="45"/>
      <c r="E119" s="45"/>
      <c r="F119" s="45"/>
      <c r="G119" s="45"/>
    </row>
    <row r="120" spans="1:7" ht="15.75" x14ac:dyDescent="0.25">
      <c r="A120" s="45"/>
      <c r="B120" s="45"/>
      <c r="C120" s="45"/>
      <c r="D120" s="45"/>
      <c r="E120" s="45"/>
      <c r="F120" s="45"/>
      <c r="G120" s="45"/>
    </row>
    <row r="121" spans="1:7" ht="15.75" x14ac:dyDescent="0.25">
      <c r="A121" s="45"/>
      <c r="B121" s="45"/>
      <c r="C121" s="45"/>
      <c r="D121" s="45"/>
      <c r="E121" s="45"/>
      <c r="F121" s="45"/>
      <c r="G121" s="45"/>
    </row>
    <row r="122" spans="1:7" ht="15.75" x14ac:dyDescent="0.25">
      <c r="A122" s="45"/>
      <c r="B122" s="45"/>
      <c r="C122" s="45"/>
      <c r="D122" s="45"/>
      <c r="E122" s="45"/>
      <c r="F122" s="45"/>
      <c r="G122" s="45"/>
    </row>
    <row r="123" spans="1:7" ht="15.75" x14ac:dyDescent="0.25">
      <c r="A123" s="45"/>
      <c r="B123" s="45"/>
      <c r="C123" s="45"/>
      <c r="D123" s="45"/>
      <c r="E123" s="45"/>
      <c r="F123" s="45"/>
      <c r="G123" s="45"/>
    </row>
    <row r="124" spans="1:7" ht="15.75" x14ac:dyDescent="0.25">
      <c r="A124" s="45"/>
      <c r="B124" s="45"/>
      <c r="C124" s="45"/>
      <c r="D124" s="45"/>
      <c r="E124" s="45"/>
      <c r="F124" s="45"/>
      <c r="G124" s="45"/>
    </row>
    <row r="125" spans="1:7" ht="15.75" x14ac:dyDescent="0.25">
      <c r="A125" s="45"/>
      <c r="B125" s="45"/>
      <c r="C125" s="45"/>
      <c r="D125" s="45"/>
      <c r="E125" s="45"/>
      <c r="F125" s="45"/>
      <c r="G125" s="45"/>
    </row>
    <row r="126" spans="1:7" ht="15.75" x14ac:dyDescent="0.25">
      <c r="A126" s="45"/>
      <c r="B126" s="45"/>
      <c r="C126" s="45"/>
      <c r="D126" s="45"/>
      <c r="E126" s="45"/>
      <c r="F126" s="45"/>
      <c r="G126" s="45"/>
    </row>
    <row r="127" spans="1:7" ht="15.75" x14ac:dyDescent="0.25">
      <c r="A127" s="45"/>
      <c r="B127" s="45"/>
      <c r="C127" s="45"/>
      <c r="D127" s="45"/>
      <c r="E127" s="45"/>
      <c r="F127" s="45"/>
      <c r="G127" s="45"/>
    </row>
    <row r="128" spans="1:7" ht="15.75" x14ac:dyDescent="0.25">
      <c r="A128" s="45"/>
      <c r="B128" s="45"/>
      <c r="C128" s="45"/>
      <c r="D128" s="45"/>
      <c r="E128" s="45"/>
      <c r="F128" s="45"/>
      <c r="G128" s="45"/>
    </row>
    <row r="129" spans="1:7" ht="15.75" x14ac:dyDescent="0.25">
      <c r="A129" s="45"/>
      <c r="B129" s="45"/>
      <c r="C129" s="45"/>
      <c r="D129" s="45"/>
      <c r="E129" s="45"/>
      <c r="F129" s="45"/>
      <c r="G129" s="45"/>
    </row>
    <row r="130" spans="1:7" ht="15.75" x14ac:dyDescent="0.25">
      <c r="A130" s="45"/>
      <c r="B130" s="45"/>
      <c r="C130" s="45"/>
      <c r="D130" s="45"/>
      <c r="E130" s="45"/>
      <c r="F130" s="45"/>
      <c r="G130" s="45"/>
    </row>
    <row r="131" spans="1:7" ht="15.75" x14ac:dyDescent="0.25">
      <c r="A131" s="45"/>
      <c r="B131" s="45"/>
      <c r="C131" s="45"/>
      <c r="D131" s="45"/>
      <c r="E131" s="45"/>
      <c r="F131" s="45"/>
      <c r="G131" s="45"/>
    </row>
    <row r="132" spans="1:7" ht="15.75" x14ac:dyDescent="0.25">
      <c r="A132" s="45"/>
      <c r="B132" s="45"/>
      <c r="C132" s="45"/>
      <c r="D132" s="45"/>
      <c r="E132" s="45"/>
      <c r="F132" s="45"/>
      <c r="G132" s="45"/>
    </row>
    <row r="133" spans="1:7" ht="15.75" x14ac:dyDescent="0.25">
      <c r="A133" s="45"/>
      <c r="B133" s="45"/>
      <c r="C133" s="45"/>
      <c r="D133" s="45"/>
      <c r="E133" s="45"/>
      <c r="F133" s="45"/>
      <c r="G133" s="45"/>
    </row>
    <row r="134" spans="1:7" ht="15.75" x14ac:dyDescent="0.25">
      <c r="A134" s="45"/>
      <c r="B134" s="45"/>
      <c r="C134" s="45"/>
      <c r="D134" s="45"/>
      <c r="E134" s="45"/>
      <c r="F134" s="45"/>
      <c r="G134" s="45"/>
    </row>
    <row r="135" spans="1:7" ht="15.75" x14ac:dyDescent="0.25">
      <c r="A135" s="45"/>
      <c r="B135" s="45"/>
      <c r="C135" s="45"/>
      <c r="D135" s="45"/>
      <c r="E135" s="45"/>
      <c r="F135" s="45"/>
      <c r="G135" s="45"/>
    </row>
    <row r="136" spans="1:7" ht="15.75" x14ac:dyDescent="0.25">
      <c r="A136" s="45"/>
      <c r="B136" s="45"/>
      <c r="C136" s="45"/>
      <c r="D136" s="45"/>
      <c r="E136" s="45"/>
      <c r="F136" s="45"/>
      <c r="G136" s="45"/>
    </row>
    <row r="137" spans="1:7" ht="15.75" x14ac:dyDescent="0.25">
      <c r="A137" s="45"/>
      <c r="B137" s="45"/>
      <c r="C137" s="45"/>
      <c r="D137" s="45"/>
      <c r="E137" s="45"/>
      <c r="F137" s="45"/>
      <c r="G137" s="45"/>
    </row>
    <row r="138" spans="1:7" ht="15.75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45"/>
      <c r="B139" s="45"/>
      <c r="C139" s="45"/>
      <c r="D139" s="45"/>
      <c r="E139" s="45"/>
      <c r="F139" s="45"/>
      <c r="G139" s="45"/>
    </row>
    <row r="140" spans="1:7" ht="15.75" x14ac:dyDescent="0.25">
      <c r="A140" s="45"/>
      <c r="B140" s="45"/>
      <c r="C140" s="45"/>
      <c r="D140" s="45"/>
      <c r="E140" s="45"/>
      <c r="F140" s="45"/>
      <c r="G140" s="45"/>
    </row>
    <row r="141" spans="1:7" ht="15.75" x14ac:dyDescent="0.25">
      <c r="A141" s="45"/>
      <c r="B141" s="45"/>
      <c r="C141" s="45"/>
      <c r="D141" s="45"/>
      <c r="E141" s="45"/>
      <c r="F141" s="45"/>
      <c r="G141" s="45"/>
    </row>
    <row r="142" spans="1:7" ht="15.75" x14ac:dyDescent="0.25">
      <c r="A142" s="45"/>
      <c r="B142" s="45"/>
      <c r="C142" s="45"/>
      <c r="D142" s="45"/>
      <c r="E142" s="45"/>
      <c r="F142" s="45"/>
      <c r="G142" s="45"/>
    </row>
    <row r="143" spans="1:7" ht="15.75" x14ac:dyDescent="0.25">
      <c r="A143" s="45"/>
      <c r="B143" s="45"/>
      <c r="C143" s="45"/>
      <c r="D143" s="45"/>
      <c r="E143" s="45"/>
      <c r="F143" s="45"/>
      <c r="G143" s="45"/>
    </row>
    <row r="144" spans="1:7" ht="15.75" x14ac:dyDescent="0.25">
      <c r="A144" s="45"/>
      <c r="B144" s="45"/>
      <c r="C144" s="45"/>
      <c r="D144" s="45"/>
      <c r="E144" s="45"/>
      <c r="F144" s="45"/>
      <c r="G144" s="45"/>
    </row>
    <row r="145" spans="1:7" ht="15.75" x14ac:dyDescent="0.25">
      <c r="A145" s="45"/>
      <c r="B145" s="45"/>
      <c r="C145" s="45"/>
      <c r="D145" s="45"/>
      <c r="E145" s="45"/>
      <c r="F145" s="45"/>
      <c r="G145" s="45"/>
    </row>
    <row r="146" spans="1:7" ht="15.75" x14ac:dyDescent="0.25">
      <c r="A146" s="45"/>
      <c r="B146" s="45"/>
      <c r="C146" s="45"/>
      <c r="D146" s="45"/>
      <c r="E146" s="45"/>
      <c r="F146" s="45"/>
      <c r="G146" s="45"/>
    </row>
    <row r="147" spans="1:7" ht="15.75" x14ac:dyDescent="0.25">
      <c r="A147" s="45"/>
      <c r="B147" s="45"/>
      <c r="C147" s="45"/>
      <c r="D147" s="45"/>
      <c r="E147" s="45"/>
      <c r="F147" s="45"/>
      <c r="G147" s="45"/>
    </row>
    <row r="148" spans="1:7" ht="15.75" x14ac:dyDescent="0.25">
      <c r="A148" s="45"/>
      <c r="B148" s="45"/>
      <c r="C148" s="45"/>
      <c r="D148" s="45"/>
      <c r="E148" s="45"/>
      <c r="F148" s="45"/>
      <c r="G148" s="45"/>
    </row>
    <row r="149" spans="1:7" ht="15.75" x14ac:dyDescent="0.25">
      <c r="A149" s="45"/>
      <c r="B149" s="45"/>
      <c r="C149" s="45"/>
      <c r="D149" s="45"/>
      <c r="E149" s="45"/>
      <c r="F149" s="45"/>
      <c r="G149" s="45"/>
    </row>
    <row r="150" spans="1:7" ht="15.75" x14ac:dyDescent="0.25">
      <c r="A150" s="45"/>
      <c r="B150" s="45"/>
      <c r="C150" s="45"/>
      <c r="D150" s="45"/>
      <c r="E150" s="45"/>
      <c r="F150" s="45"/>
      <c r="G150" s="45"/>
    </row>
    <row r="151" spans="1:7" ht="15.75" x14ac:dyDescent="0.25">
      <c r="A151" s="45"/>
      <c r="B151" s="45"/>
      <c r="C151" s="45"/>
      <c r="D151" s="45"/>
      <c r="E151" s="45"/>
      <c r="F151" s="45"/>
      <c r="G151" s="45"/>
    </row>
    <row r="152" spans="1:7" ht="15.75" x14ac:dyDescent="0.25">
      <c r="A152" s="45"/>
      <c r="B152" s="45"/>
      <c r="C152" s="45"/>
      <c r="D152" s="45"/>
      <c r="E152" s="45"/>
      <c r="F152" s="45"/>
      <c r="G152" s="45"/>
    </row>
    <row r="153" spans="1:7" ht="15.75" x14ac:dyDescent="0.25">
      <c r="A153" s="45"/>
      <c r="B153" s="45"/>
      <c r="C153" s="45"/>
      <c r="D153" s="45"/>
      <c r="E153" s="45"/>
      <c r="F153" s="45"/>
      <c r="G153" s="45"/>
    </row>
    <row r="154" spans="1:7" ht="15.75" x14ac:dyDescent="0.25">
      <c r="A154" s="45"/>
      <c r="B154" s="45"/>
      <c r="C154" s="45"/>
      <c r="D154" s="45"/>
      <c r="E154" s="45"/>
      <c r="F154" s="45"/>
      <c r="G154" s="45"/>
    </row>
  </sheetData>
  <sheetProtection algorithmName="SHA-512" hashValue="C7dbQ8qS45Hf/1Bvi6+ou2PkSn8Uqy6XJZJoHmgDBpsxing9XlBDYLtGVm+KWJ0yTHOwnMkZaxTYYypFYLjIFA==" saltValue="wIqzTEA/dIRvZhGIJa7jMA==" spinCount="100000" sheet="1" formatCells="0" formatColumns="0" formatRows="0" insertColumns="0" insertRows="0" insertHyperlinks="0" deleteColumns="0" deleteRows="0" sort="0" autoFilter="0" pivotTables="0"/>
  <mergeCells count="6">
    <mergeCell ref="B61:G61"/>
    <mergeCell ref="B59:G59"/>
    <mergeCell ref="B2:G2"/>
    <mergeCell ref="B3:G3"/>
    <mergeCell ref="B4:G4"/>
    <mergeCell ref="B60:G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E001-9463-46E2-A4F2-0431F13AF491}">
  <dimension ref="A2:L149"/>
  <sheetViews>
    <sheetView showGridLines="0" tabSelected="1" zoomScale="80" zoomScaleNormal="80" workbookViewId="0">
      <selection activeCell="G72" sqref="G72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32.5703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60" t="s">
        <v>0</v>
      </c>
      <c r="C2" s="60"/>
      <c r="D2" s="60"/>
      <c r="E2" s="60"/>
      <c r="F2" s="60"/>
      <c r="G2" s="60"/>
    </row>
    <row r="3" spans="2:11" ht="18.75" x14ac:dyDescent="0.3">
      <c r="B3" s="60" t="s">
        <v>1</v>
      </c>
      <c r="C3" s="60"/>
      <c r="D3" s="60"/>
      <c r="E3" s="60"/>
      <c r="F3" s="60"/>
      <c r="G3" s="60"/>
    </row>
    <row r="4" spans="2:11" ht="18.75" x14ac:dyDescent="0.3">
      <c r="B4" s="60" t="s">
        <v>51</v>
      </c>
      <c r="C4" s="60"/>
      <c r="D4" s="60"/>
      <c r="E4" s="60"/>
      <c r="F4" s="60"/>
      <c r="G4" s="6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2" t="s">
        <v>3</v>
      </c>
    </row>
    <row r="7" spans="2:11" x14ac:dyDescent="0.25">
      <c r="B7" s="1"/>
      <c r="C7" s="1"/>
      <c r="D7" s="1"/>
      <c r="E7" s="1"/>
      <c r="F7" s="1"/>
      <c r="G7" s="4">
        <v>45657</v>
      </c>
    </row>
    <row r="8" spans="2:11" x14ac:dyDescent="0.25">
      <c r="B8" s="5" t="s">
        <v>4</v>
      </c>
      <c r="C8" s="6"/>
      <c r="D8" s="6"/>
      <c r="E8" s="7"/>
      <c r="F8" s="3"/>
      <c r="G8" s="2">
        <v>2024</v>
      </c>
    </row>
    <row r="9" spans="2:11" x14ac:dyDescent="0.25">
      <c r="B9" s="9"/>
      <c r="C9" s="10"/>
      <c r="D9" s="10"/>
      <c r="E9" s="10"/>
      <c r="F9" s="10"/>
      <c r="G9" s="2" t="s">
        <v>5</v>
      </c>
    </row>
    <row r="10" spans="2:11" x14ac:dyDescent="0.25">
      <c r="B10" s="11" t="s">
        <v>6</v>
      </c>
      <c r="C10" s="3"/>
      <c r="D10" s="3"/>
      <c r="E10" s="3"/>
      <c r="F10" s="3"/>
      <c r="G10" s="3"/>
    </row>
    <row r="11" spans="2:11" ht="15.75" thickBot="1" x14ac:dyDescent="0.3">
      <c r="B11" s="11" t="s">
        <v>7</v>
      </c>
      <c r="C11" s="3"/>
      <c r="D11" s="3"/>
      <c r="E11" s="3"/>
      <c r="F11" s="12"/>
      <c r="G11" s="47">
        <v>300000000</v>
      </c>
    </row>
    <row r="12" spans="2:11" ht="3.75" customHeight="1" thickTop="1" x14ac:dyDescent="0.25">
      <c r="B12" s="11"/>
      <c r="C12" s="3"/>
      <c r="D12" s="3"/>
      <c r="E12" s="3"/>
      <c r="F12" s="12"/>
      <c r="G12" s="14"/>
    </row>
    <row r="13" spans="2:11" x14ac:dyDescent="0.25">
      <c r="B13" s="3"/>
      <c r="C13" s="3"/>
      <c r="D13" s="3"/>
      <c r="E13" s="3"/>
      <c r="F13" s="12"/>
      <c r="G13" s="16"/>
    </row>
    <row r="14" spans="2:11" x14ac:dyDescent="0.25">
      <c r="B14" s="11" t="s">
        <v>8</v>
      </c>
      <c r="C14" s="3"/>
      <c r="D14" s="3"/>
      <c r="E14" s="3"/>
      <c r="F14" s="12"/>
      <c r="G14" s="49">
        <f>[5]NOTES!I11+[5]NOTES!I17</f>
        <v>70434993</v>
      </c>
    </row>
    <row r="15" spans="2:11" ht="3" customHeight="1" x14ac:dyDescent="0.25">
      <c r="B15" s="11"/>
      <c r="C15" s="3"/>
      <c r="D15" s="3"/>
      <c r="E15" s="3"/>
      <c r="F15" s="12"/>
      <c r="G15" s="49"/>
    </row>
    <row r="16" spans="2:11" x14ac:dyDescent="0.25">
      <c r="B16" s="11" t="s">
        <v>9</v>
      </c>
      <c r="C16" s="3"/>
      <c r="D16" s="3"/>
      <c r="E16" s="3"/>
      <c r="F16" s="12"/>
      <c r="G16" s="49">
        <f>[5]NOTES!I14</f>
        <v>51000000</v>
      </c>
      <c r="K16" s="18"/>
    </row>
    <row r="17" spans="2:11" ht="5.25" customHeight="1" x14ac:dyDescent="0.25">
      <c r="B17" s="11"/>
      <c r="C17" s="3"/>
      <c r="D17" s="3"/>
      <c r="E17" s="3"/>
      <c r="F17" s="12"/>
      <c r="G17" s="49"/>
    </row>
    <row r="18" spans="2:11" ht="16.5" customHeight="1" x14ac:dyDescent="0.25">
      <c r="B18" s="11" t="s">
        <v>11</v>
      </c>
      <c r="C18" s="3"/>
      <c r="D18" s="3"/>
      <c r="E18" s="3"/>
      <c r="F18" s="12"/>
      <c r="G18" s="49">
        <v>0</v>
      </c>
    </row>
    <row r="19" spans="2:11" ht="17.25" customHeight="1" x14ac:dyDescent="0.25">
      <c r="B19" s="11" t="s">
        <v>12</v>
      </c>
      <c r="C19" s="3"/>
      <c r="D19" s="3"/>
      <c r="E19" s="3"/>
      <c r="F19" s="12"/>
      <c r="G19" s="49">
        <f>G91</f>
        <v>38286618.440000005</v>
      </c>
    </row>
    <row r="20" spans="2:11" ht="16.5" customHeight="1" x14ac:dyDescent="0.25">
      <c r="B20" s="11" t="s">
        <v>13</v>
      </c>
      <c r="C20" s="3"/>
      <c r="D20" s="3"/>
      <c r="E20" s="3"/>
      <c r="F20" s="12"/>
      <c r="G20" s="50">
        <f>G93</f>
        <v>-35596261.18</v>
      </c>
    </row>
    <row r="21" spans="2:11" x14ac:dyDescent="0.25">
      <c r="B21" s="11" t="s">
        <v>14</v>
      </c>
      <c r="C21" s="3"/>
      <c r="D21" s="3"/>
      <c r="E21" s="3"/>
      <c r="F21" s="12"/>
      <c r="G21" s="48">
        <f>SUM(G14:G20)</f>
        <v>124125350.25999999</v>
      </c>
    </row>
    <row r="22" spans="2:11" x14ac:dyDescent="0.25">
      <c r="B22" s="11"/>
      <c r="C22" s="3"/>
      <c r="D22" s="10"/>
      <c r="E22" s="3"/>
      <c r="F22" s="12"/>
      <c r="G22" s="51"/>
    </row>
    <row r="23" spans="2:11" x14ac:dyDescent="0.25">
      <c r="B23" s="5" t="s">
        <v>15</v>
      </c>
      <c r="C23" s="21"/>
      <c r="D23" s="7"/>
      <c r="E23" s="21"/>
      <c r="F23" s="12"/>
      <c r="G23" s="51"/>
    </row>
    <row r="24" spans="2:11" x14ac:dyDescent="0.25">
      <c r="B24" s="11" t="s">
        <v>16</v>
      </c>
      <c r="C24" s="3"/>
      <c r="D24" s="10"/>
      <c r="E24" s="3"/>
      <c r="F24" s="12"/>
      <c r="G24" s="48"/>
    </row>
    <row r="25" spans="2:11" x14ac:dyDescent="0.25">
      <c r="B25" s="11" t="s">
        <v>17</v>
      </c>
      <c r="C25" s="3"/>
      <c r="D25" s="3"/>
      <c r="E25" s="3"/>
      <c r="F25" s="3"/>
      <c r="G25" s="48">
        <f>[5]NOTES!I20</f>
        <v>0</v>
      </c>
    </row>
    <row r="26" spans="2:11" x14ac:dyDescent="0.25">
      <c r="B26" s="11" t="s">
        <v>18</v>
      </c>
      <c r="C26" s="3"/>
      <c r="D26" s="10"/>
      <c r="E26" s="3"/>
      <c r="F26" s="12"/>
      <c r="G26" s="48"/>
    </row>
    <row r="27" spans="2:11" x14ac:dyDescent="0.25">
      <c r="B27" s="11"/>
      <c r="C27" s="3"/>
      <c r="D27" s="10"/>
      <c r="E27" s="3"/>
      <c r="F27" s="12"/>
      <c r="G27" s="51"/>
    </row>
    <row r="28" spans="2:11" x14ac:dyDescent="0.25">
      <c r="B28" s="5" t="s">
        <v>19</v>
      </c>
      <c r="C28" s="21"/>
      <c r="D28" s="21"/>
      <c r="E28" s="3"/>
      <c r="F28" s="12"/>
      <c r="G28" s="22"/>
    </row>
    <row r="29" spans="2:11" x14ac:dyDescent="0.25">
      <c r="B29" s="11"/>
      <c r="C29" s="3"/>
      <c r="D29" s="3"/>
      <c r="E29" s="3"/>
      <c r="F29" s="12"/>
      <c r="G29" s="22"/>
    </row>
    <row r="30" spans="2:11" x14ac:dyDescent="0.25">
      <c r="B30" s="11" t="s">
        <v>20</v>
      </c>
      <c r="C30" s="3"/>
      <c r="D30" s="3"/>
      <c r="E30" s="3"/>
      <c r="F30" s="12"/>
      <c r="G30" s="23">
        <f>[5]NOTES!I24</f>
        <v>0</v>
      </c>
      <c r="K30" s="18"/>
    </row>
    <row r="31" spans="2:11" x14ac:dyDescent="0.25">
      <c r="B31" s="11" t="s">
        <v>21</v>
      </c>
      <c r="C31" s="3"/>
      <c r="D31" s="3"/>
      <c r="E31" s="3"/>
      <c r="F31" s="12"/>
      <c r="G31" s="25">
        <f>[5]NOTES!I42</f>
        <v>62833886.409999996</v>
      </c>
    </row>
    <row r="32" spans="2:11" x14ac:dyDescent="0.25">
      <c r="B32" s="11"/>
      <c r="C32" s="3"/>
      <c r="D32" s="3"/>
      <c r="E32" s="3"/>
      <c r="F32" s="12"/>
      <c r="G32" s="24">
        <f>SUM(G30:G31)</f>
        <v>62833886.409999996</v>
      </c>
    </row>
    <row r="33" spans="2:12" ht="6.75" hidden="1" customHeight="1" x14ac:dyDescent="0.25">
      <c r="B33" s="11"/>
      <c r="C33" s="3"/>
      <c r="D33" s="3"/>
      <c r="E33" s="3"/>
      <c r="F33" s="12"/>
      <c r="G33" s="22"/>
    </row>
    <row r="34" spans="2:12" x14ac:dyDescent="0.25">
      <c r="B34" s="11"/>
      <c r="C34" s="3"/>
      <c r="D34" s="3"/>
      <c r="E34" s="3"/>
      <c r="F34" s="12"/>
      <c r="G34" s="22"/>
    </row>
    <row r="35" spans="2:12" ht="15.75" thickBot="1" x14ac:dyDescent="0.3">
      <c r="B35" s="11"/>
      <c r="C35" s="3"/>
      <c r="D35" s="3"/>
      <c r="E35" s="3"/>
      <c r="F35" s="12"/>
      <c r="G35" s="26">
        <f>G32+G26+G24+G21+G25</f>
        <v>186959236.66999999</v>
      </c>
      <c r="H35" s="18"/>
      <c r="L35" s="27"/>
    </row>
    <row r="36" spans="2:12" ht="15.75" thickTop="1" x14ac:dyDescent="0.25">
      <c r="B36" s="11"/>
      <c r="C36" s="3"/>
      <c r="D36" s="3"/>
      <c r="E36" s="3"/>
      <c r="F36" s="12"/>
      <c r="G36" s="22"/>
    </row>
    <row r="37" spans="2:12" x14ac:dyDescent="0.25">
      <c r="B37" s="9" t="s">
        <v>22</v>
      </c>
      <c r="C37" s="3"/>
      <c r="D37" s="3"/>
      <c r="E37" s="3"/>
      <c r="F37" s="12"/>
      <c r="G37" s="14"/>
    </row>
    <row r="38" spans="2:12" x14ac:dyDescent="0.25">
      <c r="B38" s="11"/>
      <c r="C38" s="3"/>
      <c r="D38" s="3"/>
      <c r="E38" s="3"/>
      <c r="F38" s="12"/>
      <c r="G38" s="14"/>
      <c r="J38" s="18"/>
    </row>
    <row r="39" spans="2:12" x14ac:dyDescent="0.25">
      <c r="B39" s="5" t="s">
        <v>23</v>
      </c>
      <c r="C39" s="21"/>
      <c r="D39" s="3"/>
      <c r="E39" s="3"/>
      <c r="F39" s="12"/>
      <c r="G39" s="14"/>
      <c r="J39" s="18"/>
      <c r="K39" s="18"/>
    </row>
    <row r="40" spans="2:12" x14ac:dyDescent="0.25">
      <c r="B40" s="9"/>
      <c r="C40" s="3"/>
      <c r="D40" s="3"/>
      <c r="E40" s="3"/>
      <c r="F40" s="12"/>
      <c r="G40" s="14"/>
      <c r="I40" s="18"/>
    </row>
    <row r="41" spans="2:12" x14ac:dyDescent="0.25">
      <c r="B41" s="11" t="s">
        <v>24</v>
      </c>
      <c r="C41" s="3"/>
      <c r="D41" s="3"/>
      <c r="E41" s="3"/>
      <c r="F41" s="12"/>
      <c r="G41" s="28">
        <f>[5]NOTES!K60-[5]NOTES!K56</f>
        <v>1316688</v>
      </c>
    </row>
    <row r="42" spans="2:12" x14ac:dyDescent="0.25">
      <c r="B42" s="11" t="s">
        <v>25</v>
      </c>
      <c r="C42" s="3"/>
      <c r="D42" s="3"/>
      <c r="E42" s="3"/>
      <c r="F42" s="29"/>
      <c r="G42" s="48">
        <f>[5]NOTES!I68</f>
        <v>3601000</v>
      </c>
      <c r="H42" s="18"/>
      <c r="I42" t="s">
        <v>32</v>
      </c>
    </row>
    <row r="43" spans="2:12" x14ac:dyDescent="0.25">
      <c r="B43" s="11" t="s">
        <v>26</v>
      </c>
      <c r="C43" s="3"/>
      <c r="D43" s="3"/>
      <c r="E43" s="3"/>
      <c r="F43" s="3"/>
      <c r="G43" s="48">
        <f>[5]NOTES!I70</f>
        <v>13850095.539999999</v>
      </c>
      <c r="H43" s="18"/>
    </row>
    <row r="44" spans="2:12" x14ac:dyDescent="0.25">
      <c r="B44" s="11" t="s">
        <v>27</v>
      </c>
      <c r="C44" s="3"/>
      <c r="D44" s="3"/>
      <c r="E44" s="3"/>
      <c r="F44" s="3"/>
      <c r="G44" s="48">
        <f>[5]NOTES!I78</f>
        <v>1302000</v>
      </c>
      <c r="K44" s="27"/>
    </row>
    <row r="45" spans="2:12" x14ac:dyDescent="0.25">
      <c r="B45" s="11"/>
      <c r="C45" s="3"/>
      <c r="D45" s="3"/>
      <c r="E45" s="3"/>
      <c r="F45" s="3"/>
      <c r="G45" s="48"/>
      <c r="K45" s="27"/>
    </row>
    <row r="46" spans="2:12" x14ac:dyDescent="0.25">
      <c r="B46" s="5" t="s">
        <v>28</v>
      </c>
      <c r="C46" s="21"/>
      <c r="D46" s="21"/>
      <c r="E46" s="3"/>
      <c r="F46" s="3"/>
      <c r="G46" s="14"/>
      <c r="J46" s="18"/>
    </row>
    <row r="47" spans="2:12" x14ac:dyDescent="0.25">
      <c r="B47" s="9"/>
      <c r="C47" s="3"/>
      <c r="D47" s="3"/>
      <c r="E47" s="3"/>
      <c r="F47" s="3"/>
      <c r="G47" s="30"/>
      <c r="K47" s="18"/>
    </row>
    <row r="48" spans="2:12" x14ac:dyDescent="0.25">
      <c r="B48" s="11" t="s">
        <v>29</v>
      </c>
      <c r="C48" s="3"/>
      <c r="D48" s="3"/>
      <c r="E48" s="3"/>
      <c r="F48" s="3"/>
      <c r="G48" s="52">
        <f>[5]NOTES!I82+[5]NOTES!I90</f>
        <v>38958533.689999998</v>
      </c>
    </row>
    <row r="49" spans="1:7" x14ac:dyDescent="0.25">
      <c r="B49" s="11" t="s">
        <v>30</v>
      </c>
      <c r="C49" s="3"/>
      <c r="D49" s="3"/>
      <c r="E49" s="3"/>
      <c r="F49" s="3"/>
      <c r="G49" s="49">
        <f>[5]NOTES!I108</f>
        <v>14724579.75</v>
      </c>
    </row>
    <row r="50" spans="1:7" x14ac:dyDescent="0.25">
      <c r="B50" s="11" t="s">
        <v>31</v>
      </c>
      <c r="C50" s="3"/>
      <c r="D50" s="3"/>
      <c r="E50" s="3"/>
      <c r="F50" s="3"/>
      <c r="G50" s="49">
        <f>[5]NOTES!I136</f>
        <v>49463676.220000006</v>
      </c>
    </row>
    <row r="51" spans="1:7" x14ac:dyDescent="0.25">
      <c r="B51" s="11" t="s">
        <v>33</v>
      </c>
      <c r="C51" s="3"/>
      <c r="D51" s="3"/>
      <c r="E51" s="3"/>
      <c r="F51" s="3"/>
      <c r="G51" s="49">
        <f>[5]NOTES!I152</f>
        <v>63742663.810000002</v>
      </c>
    </row>
    <row r="52" spans="1:7" x14ac:dyDescent="0.25">
      <c r="B52" s="11" t="s">
        <v>34</v>
      </c>
      <c r="C52" s="3"/>
      <c r="D52" s="3"/>
      <c r="E52" s="3"/>
      <c r="F52" s="3"/>
      <c r="G52" s="50">
        <v>0</v>
      </c>
    </row>
    <row r="53" spans="1:7" ht="21" customHeight="1" x14ac:dyDescent="0.25">
      <c r="B53" s="11"/>
      <c r="C53" s="3"/>
      <c r="D53" s="3"/>
      <c r="E53" s="3"/>
      <c r="F53" s="12"/>
      <c r="G53" s="48">
        <f>SUM(G48:G52)</f>
        <v>166889453.47</v>
      </c>
    </row>
    <row r="54" spans="1:7" ht="15.75" thickBot="1" x14ac:dyDescent="0.3">
      <c r="B54" s="3"/>
      <c r="C54" s="3"/>
      <c r="D54" s="3"/>
      <c r="E54" s="3"/>
      <c r="F54" s="3"/>
      <c r="G54" s="32">
        <f>G41+G42+G44+G53+G43</f>
        <v>186959237.00999999</v>
      </c>
    </row>
    <row r="55" spans="1:7" ht="15.75" thickTop="1" x14ac:dyDescent="0.25">
      <c r="B55" s="3"/>
      <c r="C55" s="3"/>
      <c r="D55" s="3"/>
      <c r="E55" s="3"/>
      <c r="F55" s="3" t="s">
        <v>48</v>
      </c>
      <c r="G55" s="53"/>
    </row>
    <row r="56" spans="1:7" x14ac:dyDescent="0.25">
      <c r="B56" s="3"/>
      <c r="C56" s="3"/>
      <c r="D56" s="3"/>
      <c r="E56" s="3"/>
      <c r="F56" s="3"/>
      <c r="G56" s="28"/>
    </row>
    <row r="57" spans="1:7" ht="20.100000000000001" customHeight="1" x14ac:dyDescent="0.25">
      <c r="B57" s="34"/>
      <c r="C57" s="3"/>
      <c r="D57" s="3"/>
      <c r="E57" s="8"/>
      <c r="F57" s="3"/>
      <c r="G57" s="3"/>
    </row>
    <row r="58" spans="1:7" ht="20.100000000000001" customHeight="1" x14ac:dyDescent="0.25">
      <c r="B58" s="34"/>
      <c r="C58" s="3"/>
      <c r="D58" s="3"/>
      <c r="E58" s="8"/>
      <c r="F58" s="3"/>
      <c r="G58" s="34"/>
    </row>
    <row r="59" spans="1:7" x14ac:dyDescent="0.25">
      <c r="B59" s="34"/>
      <c r="C59" s="3"/>
      <c r="D59" s="3"/>
      <c r="E59" s="8"/>
      <c r="F59" s="3"/>
      <c r="G59" s="34"/>
    </row>
    <row r="60" spans="1:7" s="35" customFormat="1" ht="18.75" customHeight="1" x14ac:dyDescent="0.25">
      <c r="B60" s="61" t="s">
        <v>0</v>
      </c>
      <c r="C60" s="61"/>
      <c r="D60" s="61"/>
      <c r="E60" s="61"/>
      <c r="F60" s="61"/>
      <c r="G60" s="61"/>
    </row>
    <row r="61" spans="1:7" s="35" customFormat="1" ht="18.75" customHeight="1" x14ac:dyDescent="0.25">
      <c r="B61" s="61" t="s">
        <v>35</v>
      </c>
      <c r="C61" s="61"/>
      <c r="D61" s="61"/>
      <c r="E61" s="61"/>
      <c r="F61" s="61"/>
      <c r="G61" s="61"/>
    </row>
    <row r="62" spans="1:7" s="35" customFormat="1" ht="18.75" customHeight="1" x14ac:dyDescent="0.25">
      <c r="B62" s="61" t="str">
        <f>B4</f>
        <v>AS AT OCTOBER 31, 2024</v>
      </c>
      <c r="C62" s="61"/>
      <c r="D62" s="61"/>
      <c r="E62" s="61"/>
      <c r="F62" s="61"/>
      <c r="G62" s="61"/>
    </row>
    <row r="63" spans="1:7" s="35" customFormat="1" ht="16.5" x14ac:dyDescent="0.25">
      <c r="A63" s="36"/>
      <c r="B63" s="8"/>
      <c r="C63" s="8"/>
      <c r="D63" s="8"/>
      <c r="E63" s="8"/>
      <c r="F63" s="8"/>
      <c r="G63" s="8"/>
    </row>
    <row r="64" spans="1:7" s="35" customFormat="1" ht="16.5" x14ac:dyDescent="0.25">
      <c r="A64" s="36"/>
      <c r="B64" s="8"/>
      <c r="C64" s="8"/>
      <c r="D64" s="8"/>
      <c r="E64" s="8"/>
      <c r="F64" s="8"/>
      <c r="G64" s="2" t="s">
        <v>3</v>
      </c>
    </row>
    <row r="65" spans="1:7" s="35" customFormat="1" ht="16.5" x14ac:dyDescent="0.25">
      <c r="A65" s="36"/>
      <c r="B65" s="8"/>
      <c r="C65" s="8"/>
      <c r="D65" s="8"/>
      <c r="E65" s="8"/>
      <c r="F65" s="8"/>
      <c r="G65" s="4">
        <f>G7</f>
        <v>45657</v>
      </c>
    </row>
    <row r="66" spans="1:7" x14ac:dyDescent="0.25">
      <c r="B66" s="12"/>
      <c r="C66" s="12"/>
      <c r="D66" s="12"/>
      <c r="E66" s="12"/>
      <c r="F66" s="3"/>
      <c r="G66" s="2">
        <f>G8</f>
        <v>2024</v>
      </c>
    </row>
    <row r="67" spans="1:7" x14ac:dyDescent="0.25">
      <c r="B67" s="3"/>
      <c r="C67" s="3"/>
      <c r="D67" s="3"/>
      <c r="E67" s="3"/>
      <c r="F67" s="10"/>
      <c r="G67" s="2" t="s">
        <v>5</v>
      </c>
    </row>
    <row r="68" spans="1:7" x14ac:dyDescent="0.25">
      <c r="B68" s="3"/>
      <c r="C68" s="3"/>
      <c r="D68" s="3"/>
      <c r="E68" s="3"/>
      <c r="F68" s="3"/>
      <c r="G68" s="12"/>
    </row>
    <row r="69" spans="1:7" x14ac:dyDescent="0.25">
      <c r="B69" s="3"/>
      <c r="C69" s="3"/>
      <c r="D69" s="3"/>
      <c r="E69" s="3"/>
      <c r="F69" s="3"/>
      <c r="G69" s="54"/>
    </row>
    <row r="70" spans="1:7" x14ac:dyDescent="0.25">
      <c r="B70" s="11" t="s">
        <v>36</v>
      </c>
      <c r="C70" s="3"/>
      <c r="D70" s="3"/>
      <c r="E70" s="3"/>
      <c r="F70" s="3"/>
      <c r="G70" s="55">
        <f>[5]NOTES!I160</f>
        <v>16719527.640000001</v>
      </c>
    </row>
    <row r="71" spans="1:7" x14ac:dyDescent="0.25">
      <c r="B71" s="11"/>
      <c r="C71" s="3"/>
      <c r="D71" s="3"/>
      <c r="E71" s="3"/>
      <c r="F71" s="3"/>
      <c r="G71" s="55"/>
    </row>
    <row r="72" spans="1:7" x14ac:dyDescent="0.25">
      <c r="B72" s="11" t="s">
        <v>37</v>
      </c>
      <c r="C72" s="3"/>
      <c r="D72" s="3"/>
      <c r="E72" s="3"/>
      <c r="F72" s="3"/>
      <c r="G72" s="55">
        <f>'[5]Capital Gain Working '!M727+'[5]Capital Gain Working '!M741</f>
        <v>30069617.530000001</v>
      </c>
    </row>
    <row r="73" spans="1:7" x14ac:dyDescent="0.25">
      <c r="B73" s="11"/>
      <c r="C73" s="3"/>
      <c r="D73" s="3"/>
      <c r="E73" s="3"/>
      <c r="F73" s="3"/>
      <c r="G73" s="55"/>
    </row>
    <row r="74" spans="1:7" x14ac:dyDescent="0.25">
      <c r="B74" s="11" t="s">
        <v>38</v>
      </c>
      <c r="C74" s="3"/>
      <c r="D74" s="3"/>
      <c r="E74" s="3"/>
      <c r="F74" s="3"/>
      <c r="G74" s="55">
        <f>[5]NOTES!I175</f>
        <v>1932953</v>
      </c>
    </row>
    <row r="75" spans="1:7" x14ac:dyDescent="0.25">
      <c r="B75" s="11"/>
      <c r="C75" s="3"/>
      <c r="D75" s="3"/>
      <c r="E75" s="3"/>
      <c r="F75" s="3"/>
      <c r="G75" s="55"/>
    </row>
    <row r="76" spans="1:7" x14ac:dyDescent="0.25">
      <c r="B76" s="11" t="s">
        <v>39</v>
      </c>
      <c r="C76" s="3"/>
      <c r="D76" s="3"/>
      <c r="E76" s="3"/>
      <c r="F76" s="3"/>
      <c r="G76" s="55">
        <f>[5]NOTES!I178</f>
        <v>0</v>
      </c>
    </row>
    <row r="77" spans="1:7" x14ac:dyDescent="0.25">
      <c r="B77" s="11"/>
      <c r="C77" s="3"/>
      <c r="D77" s="3"/>
      <c r="E77" s="3"/>
      <c r="F77" s="3"/>
      <c r="G77" s="55"/>
    </row>
    <row r="78" spans="1:7" x14ac:dyDescent="0.25">
      <c r="B78" s="11" t="s">
        <v>40</v>
      </c>
      <c r="C78" s="3"/>
      <c r="D78" s="3"/>
      <c r="E78" s="3"/>
      <c r="F78" s="3"/>
      <c r="G78" s="55">
        <f>[5]NOTES!I181</f>
        <v>1208958.42</v>
      </c>
    </row>
    <row r="79" spans="1:7" x14ac:dyDescent="0.25">
      <c r="B79" s="11"/>
      <c r="C79" s="3"/>
      <c r="D79" s="3"/>
      <c r="E79" s="3"/>
      <c r="F79" s="3"/>
      <c r="G79" s="56"/>
    </row>
    <row r="80" spans="1:7" ht="20.100000000000001" customHeight="1" x14ac:dyDescent="0.25">
      <c r="B80" s="11"/>
      <c r="C80" s="3"/>
      <c r="D80" s="3"/>
      <c r="E80" s="3"/>
      <c r="F80" s="3"/>
      <c r="G80" s="55">
        <f>SUM(G70:G78)</f>
        <v>49931056.590000004</v>
      </c>
    </row>
    <row r="81" spans="2:8" x14ac:dyDescent="0.25">
      <c r="B81" s="11" t="s">
        <v>32</v>
      </c>
      <c r="C81" s="3"/>
      <c r="D81" s="3"/>
      <c r="E81" s="3"/>
      <c r="F81" s="12"/>
      <c r="G81" s="54"/>
    </row>
    <row r="82" spans="2:8" x14ac:dyDescent="0.25">
      <c r="B82" s="3"/>
      <c r="C82" s="3"/>
      <c r="D82" s="3"/>
      <c r="E82" s="3"/>
      <c r="F82" s="3"/>
      <c r="G82" s="3"/>
    </row>
    <row r="83" spans="2:8" x14ac:dyDescent="0.25">
      <c r="B83" s="11"/>
      <c r="C83" s="3"/>
      <c r="D83" s="3"/>
      <c r="E83" s="3"/>
      <c r="F83" s="12"/>
      <c r="G83" s="54"/>
    </row>
    <row r="84" spans="2:8" ht="20.100000000000001" customHeight="1" x14ac:dyDescent="0.25">
      <c r="B84" s="11"/>
      <c r="C84" s="3"/>
      <c r="D84" s="3"/>
      <c r="E84" s="3"/>
      <c r="F84" s="12"/>
      <c r="G84" s="54"/>
    </row>
    <row r="85" spans="2:8" ht="21.75" customHeight="1" x14ac:dyDescent="0.25">
      <c r="B85" s="11" t="s">
        <v>41</v>
      </c>
      <c r="C85" s="3"/>
      <c r="D85" s="3"/>
      <c r="E85" s="3"/>
      <c r="F85" s="29"/>
      <c r="G85" s="58">
        <f>[5]NOTES!I233-G89</f>
        <v>11279131.220000001</v>
      </c>
    </row>
    <row r="86" spans="2:8" x14ac:dyDescent="0.25">
      <c r="B86" s="11"/>
      <c r="C86" s="3"/>
      <c r="D86" s="3"/>
      <c r="E86" s="3"/>
      <c r="F86" s="3"/>
      <c r="G86" s="54"/>
    </row>
    <row r="87" spans="2:8" x14ac:dyDescent="0.25">
      <c r="B87" s="11" t="s">
        <v>42</v>
      </c>
      <c r="C87" s="3"/>
      <c r="D87" s="3"/>
      <c r="E87" s="3"/>
      <c r="F87" s="3"/>
      <c r="G87" s="54">
        <f>G80-G85</f>
        <v>38651925.370000005</v>
      </c>
    </row>
    <row r="88" spans="2:8" x14ac:dyDescent="0.25">
      <c r="B88" s="11"/>
      <c r="C88" s="3"/>
      <c r="D88" s="3"/>
      <c r="E88" s="3"/>
      <c r="F88" s="3"/>
      <c r="G88" s="54"/>
    </row>
    <row r="89" spans="2:8" x14ac:dyDescent="0.25">
      <c r="B89" s="11" t="s">
        <v>43</v>
      </c>
      <c r="C89" s="3"/>
      <c r="D89" s="3"/>
      <c r="E89" s="3"/>
      <c r="F89" s="3"/>
      <c r="G89" s="57">
        <f>[5]NOTES!I231</f>
        <v>365306.93</v>
      </c>
    </row>
    <row r="90" spans="2:8" x14ac:dyDescent="0.25">
      <c r="B90" s="11"/>
      <c r="C90" s="3"/>
      <c r="D90" s="3"/>
      <c r="E90" s="3"/>
      <c r="F90" s="3"/>
      <c r="G90" s="55"/>
    </row>
    <row r="91" spans="2:8" x14ac:dyDescent="0.25">
      <c r="B91" s="11" t="s">
        <v>44</v>
      </c>
      <c r="C91" s="3"/>
      <c r="D91" s="3"/>
      <c r="E91" s="3"/>
      <c r="F91" s="3"/>
      <c r="G91" s="55">
        <f>G87-G89</f>
        <v>38286618.440000005</v>
      </c>
    </row>
    <row r="92" spans="2:8" x14ac:dyDescent="0.25">
      <c r="B92" s="11"/>
      <c r="C92" s="3"/>
      <c r="D92" s="3"/>
      <c r="E92" s="3"/>
      <c r="F92" s="3"/>
      <c r="G92" s="55"/>
    </row>
    <row r="93" spans="2:8" x14ac:dyDescent="0.25">
      <c r="B93" s="11" t="s">
        <v>45</v>
      </c>
      <c r="C93" s="3"/>
      <c r="D93" s="3"/>
      <c r="E93" s="3"/>
      <c r="F93" s="3"/>
      <c r="G93" s="55">
        <v>-35596261.18</v>
      </c>
      <c r="H93" s="18"/>
    </row>
    <row r="94" spans="2:8" x14ac:dyDescent="0.25">
      <c r="B94" s="11"/>
      <c r="C94" s="3"/>
      <c r="D94" s="3"/>
      <c r="E94" s="3"/>
      <c r="F94" s="3"/>
      <c r="G94" s="55"/>
    </row>
    <row r="95" spans="2:8" x14ac:dyDescent="0.25">
      <c r="B95" s="11"/>
      <c r="C95" s="3"/>
      <c r="D95" s="3"/>
      <c r="E95" s="3"/>
      <c r="F95" s="3"/>
      <c r="G95" s="55"/>
    </row>
    <row r="96" spans="2:8" ht="6" customHeight="1" x14ac:dyDescent="0.25">
      <c r="B96" s="11"/>
      <c r="C96" s="3"/>
      <c r="D96" s="3"/>
      <c r="E96" s="3"/>
      <c r="F96" s="3"/>
      <c r="G96" s="55"/>
    </row>
    <row r="97" spans="1:7" ht="15.75" thickBot="1" x14ac:dyDescent="0.3">
      <c r="B97" s="11" t="s">
        <v>46</v>
      </c>
      <c r="C97" s="3"/>
      <c r="D97" s="3"/>
      <c r="E97" s="3"/>
      <c r="F97" s="3"/>
      <c r="G97" s="59">
        <f>G91+G93</f>
        <v>2690357.2600000054</v>
      </c>
    </row>
    <row r="98" spans="1:7" ht="15.75" thickTop="1" x14ac:dyDescent="0.25">
      <c r="B98" s="11"/>
      <c r="C98" s="3"/>
      <c r="D98" s="3"/>
      <c r="E98" s="3"/>
      <c r="F98" s="3"/>
      <c r="G98" s="3"/>
    </row>
    <row r="99" spans="1:7" x14ac:dyDescent="0.25">
      <c r="B99" s="3"/>
      <c r="C99" s="3"/>
      <c r="D99" s="3"/>
      <c r="E99" s="3"/>
      <c r="F99" s="3"/>
      <c r="G99" s="54"/>
    </row>
    <row r="100" spans="1:7" ht="15.75" x14ac:dyDescent="0.25">
      <c r="B100" s="43"/>
      <c r="E100" s="44"/>
      <c r="G100" s="43"/>
    </row>
    <row r="101" spans="1:7" ht="15.75" x14ac:dyDescent="0.25">
      <c r="B101" s="43"/>
      <c r="E101" s="44"/>
      <c r="G101" s="43"/>
    </row>
    <row r="102" spans="1:7" ht="15.75" x14ac:dyDescent="0.25">
      <c r="B102" s="43"/>
      <c r="E102" s="44"/>
      <c r="G102" s="43"/>
    </row>
    <row r="103" spans="1:7" ht="15.75" x14ac:dyDescent="0.25">
      <c r="B103" s="43"/>
      <c r="E103" s="44"/>
      <c r="G103" s="43"/>
    </row>
    <row r="104" spans="1:7" ht="15.75" x14ac:dyDescent="0.25">
      <c r="B104" s="43"/>
      <c r="E104" s="44"/>
      <c r="G104" s="43"/>
    </row>
    <row r="106" spans="1:7" ht="15.75" x14ac:dyDescent="0.25">
      <c r="A106" s="45"/>
      <c r="B106" s="45"/>
      <c r="C106" s="45"/>
      <c r="D106" s="45"/>
      <c r="E106" s="45"/>
      <c r="F106" s="45"/>
      <c r="G106" s="45"/>
    </row>
    <row r="107" spans="1:7" ht="15.75" x14ac:dyDescent="0.25">
      <c r="A107" s="45"/>
      <c r="B107" s="45"/>
      <c r="C107" s="45"/>
      <c r="D107" s="45"/>
      <c r="E107" s="45"/>
      <c r="F107" s="45"/>
      <c r="G107" s="45"/>
    </row>
    <row r="108" spans="1:7" ht="15.75" x14ac:dyDescent="0.25">
      <c r="A108" s="45"/>
      <c r="B108" s="45"/>
      <c r="C108" s="45"/>
      <c r="D108" s="45"/>
      <c r="E108" s="45"/>
      <c r="F108" s="45"/>
      <c r="G108" s="45"/>
    </row>
    <row r="109" spans="1:7" ht="15.75" x14ac:dyDescent="0.25">
      <c r="A109" s="45"/>
      <c r="B109" s="45"/>
      <c r="C109" s="45"/>
      <c r="D109" s="45"/>
      <c r="E109" s="45"/>
      <c r="F109" s="45"/>
      <c r="G109" s="45"/>
    </row>
    <row r="110" spans="1:7" ht="15.75" x14ac:dyDescent="0.25">
      <c r="A110" s="45"/>
      <c r="B110" s="45"/>
      <c r="C110" s="45"/>
      <c r="D110" s="45"/>
      <c r="E110" s="45"/>
      <c r="F110" s="45"/>
      <c r="G110" s="45"/>
    </row>
    <row r="111" spans="1:7" ht="15.75" x14ac:dyDescent="0.25">
      <c r="A111" s="45"/>
      <c r="B111" s="45"/>
      <c r="C111" s="45"/>
      <c r="D111" s="45"/>
      <c r="E111" s="45"/>
      <c r="F111" s="45"/>
      <c r="G111" s="45"/>
    </row>
    <row r="112" spans="1:7" ht="15.75" x14ac:dyDescent="0.25">
      <c r="A112" s="45"/>
      <c r="B112" s="45"/>
      <c r="C112" s="45"/>
      <c r="D112" s="45"/>
      <c r="E112" s="45"/>
      <c r="F112" s="45"/>
      <c r="G112" s="45"/>
    </row>
    <row r="113" spans="1:7" ht="15.75" x14ac:dyDescent="0.25">
      <c r="A113" s="45"/>
      <c r="B113" s="45"/>
      <c r="C113" s="45"/>
      <c r="D113" s="45"/>
      <c r="E113" s="45"/>
      <c r="F113" s="45"/>
      <c r="G113" s="45"/>
    </row>
    <row r="114" spans="1:7" ht="15.75" x14ac:dyDescent="0.25">
      <c r="A114" s="45"/>
      <c r="B114" s="45"/>
      <c r="C114" s="45"/>
      <c r="D114" s="45"/>
      <c r="E114" s="45"/>
      <c r="F114" s="45"/>
      <c r="G114" s="45"/>
    </row>
    <row r="115" spans="1:7" ht="15.75" x14ac:dyDescent="0.25">
      <c r="A115" s="45"/>
      <c r="B115" s="45"/>
      <c r="C115" s="45"/>
      <c r="D115" s="45"/>
      <c r="E115" s="45"/>
      <c r="F115" s="45"/>
      <c r="G115" s="45"/>
    </row>
    <row r="116" spans="1:7" ht="15.75" x14ac:dyDescent="0.25">
      <c r="A116" s="45"/>
      <c r="B116" s="45"/>
      <c r="C116" s="45"/>
      <c r="D116" s="45"/>
      <c r="E116" s="45"/>
      <c r="F116" s="45"/>
      <c r="G116" s="45"/>
    </row>
    <row r="117" spans="1:7" ht="15.75" x14ac:dyDescent="0.25">
      <c r="A117" s="45"/>
      <c r="B117" s="45"/>
      <c r="C117" s="45"/>
      <c r="D117" s="45"/>
      <c r="E117" s="45"/>
      <c r="F117" s="45"/>
      <c r="G117" s="45"/>
    </row>
    <row r="118" spans="1:7" ht="15.75" x14ac:dyDescent="0.25">
      <c r="A118" s="45"/>
      <c r="B118" s="45"/>
      <c r="C118" s="45"/>
      <c r="D118" s="45"/>
      <c r="E118" s="45"/>
      <c r="F118" s="45"/>
      <c r="G118" s="45"/>
    </row>
    <row r="119" spans="1:7" ht="15.75" x14ac:dyDescent="0.25">
      <c r="A119" s="45"/>
      <c r="B119" s="45"/>
      <c r="C119" s="45"/>
      <c r="D119" s="45"/>
      <c r="E119" s="45"/>
      <c r="F119" s="45"/>
      <c r="G119" s="45"/>
    </row>
    <row r="120" spans="1:7" ht="15.75" x14ac:dyDescent="0.25">
      <c r="A120" s="45"/>
      <c r="B120" s="45"/>
      <c r="C120" s="45"/>
      <c r="D120" s="45"/>
      <c r="E120" s="45"/>
      <c r="F120" s="45"/>
      <c r="G120" s="45"/>
    </row>
    <row r="121" spans="1:7" ht="15.75" x14ac:dyDescent="0.25">
      <c r="A121" s="45"/>
      <c r="B121" s="45"/>
      <c r="C121" s="45"/>
      <c r="D121" s="45"/>
      <c r="E121" s="45"/>
      <c r="F121" s="45"/>
      <c r="G121" s="45"/>
    </row>
    <row r="122" spans="1:7" ht="15.75" x14ac:dyDescent="0.25">
      <c r="A122" s="45"/>
      <c r="B122" s="45"/>
      <c r="C122" s="45"/>
      <c r="D122" s="45"/>
      <c r="E122" s="45"/>
      <c r="F122" s="45"/>
      <c r="G122" s="45"/>
    </row>
    <row r="123" spans="1:7" ht="15.75" x14ac:dyDescent="0.25">
      <c r="A123" s="45"/>
      <c r="B123" s="45"/>
      <c r="C123" s="45"/>
      <c r="D123" s="45"/>
      <c r="E123" s="45"/>
      <c r="F123" s="45"/>
      <c r="G123" s="45"/>
    </row>
    <row r="124" spans="1:7" ht="15.75" x14ac:dyDescent="0.25">
      <c r="A124" s="45"/>
      <c r="B124" s="45"/>
      <c r="C124" s="45"/>
      <c r="D124" s="45"/>
      <c r="E124" s="45"/>
      <c r="F124" s="45"/>
      <c r="G124" s="45"/>
    </row>
    <row r="125" spans="1:7" ht="15.75" x14ac:dyDescent="0.25">
      <c r="A125" s="45"/>
      <c r="B125" s="45"/>
      <c r="C125" s="45"/>
      <c r="D125" s="45"/>
      <c r="E125" s="45"/>
      <c r="F125" s="45"/>
      <c r="G125" s="45"/>
    </row>
    <row r="126" spans="1:7" ht="15.75" x14ac:dyDescent="0.25">
      <c r="A126" s="45"/>
      <c r="B126" s="45"/>
      <c r="C126" s="45"/>
      <c r="D126" s="45"/>
      <c r="E126" s="45"/>
      <c r="F126" s="45"/>
      <c r="G126" s="45"/>
    </row>
    <row r="127" spans="1:7" ht="15.75" x14ac:dyDescent="0.25">
      <c r="A127" s="45"/>
      <c r="B127" s="45"/>
      <c r="C127" s="45"/>
      <c r="D127" s="45"/>
      <c r="E127" s="45"/>
      <c r="F127" s="45"/>
      <c r="G127" s="45"/>
    </row>
    <row r="128" spans="1:7" ht="15.75" x14ac:dyDescent="0.25">
      <c r="A128" s="45"/>
      <c r="B128" s="45"/>
      <c r="C128" s="45"/>
      <c r="D128" s="45"/>
      <c r="E128" s="45"/>
      <c r="F128" s="45"/>
      <c r="G128" s="45"/>
    </row>
    <row r="129" spans="1:7" ht="15.75" x14ac:dyDescent="0.25">
      <c r="A129" s="45"/>
      <c r="B129" s="45"/>
      <c r="C129" s="45"/>
      <c r="D129" s="45"/>
      <c r="E129" s="45"/>
      <c r="F129" s="45"/>
      <c r="G129" s="45"/>
    </row>
    <row r="130" spans="1:7" ht="15.75" x14ac:dyDescent="0.25">
      <c r="A130" s="45"/>
      <c r="B130" s="45"/>
      <c r="C130" s="45"/>
      <c r="D130" s="45"/>
      <c r="E130" s="45"/>
      <c r="F130" s="45"/>
      <c r="G130" s="45"/>
    </row>
    <row r="131" spans="1:7" ht="15.75" x14ac:dyDescent="0.25">
      <c r="A131" s="45"/>
      <c r="B131" s="45"/>
      <c r="C131" s="45"/>
      <c r="D131" s="45"/>
      <c r="E131" s="45"/>
      <c r="F131" s="45"/>
      <c r="G131" s="45"/>
    </row>
    <row r="132" spans="1:7" ht="15.75" x14ac:dyDescent="0.25">
      <c r="A132" s="45"/>
      <c r="B132" s="45"/>
      <c r="C132" s="45"/>
      <c r="D132" s="45"/>
      <c r="E132" s="45"/>
      <c r="F132" s="45"/>
      <c r="G132" s="45"/>
    </row>
    <row r="133" spans="1:7" ht="15.75" x14ac:dyDescent="0.25">
      <c r="A133" s="45"/>
      <c r="B133" s="45"/>
      <c r="C133" s="45"/>
      <c r="D133" s="45"/>
      <c r="E133" s="45"/>
      <c r="F133" s="45"/>
      <c r="G133" s="45"/>
    </row>
    <row r="134" spans="1:7" ht="15.75" x14ac:dyDescent="0.25">
      <c r="A134" s="45"/>
      <c r="B134" s="45"/>
      <c r="C134" s="45"/>
      <c r="D134" s="45"/>
      <c r="E134" s="45"/>
      <c r="F134" s="45"/>
      <c r="G134" s="45"/>
    </row>
    <row r="135" spans="1:7" ht="15.75" x14ac:dyDescent="0.25">
      <c r="A135" s="45"/>
      <c r="B135" s="45"/>
      <c r="C135" s="45"/>
      <c r="D135" s="45"/>
      <c r="E135" s="45"/>
      <c r="F135" s="45"/>
      <c r="G135" s="45"/>
    </row>
    <row r="136" spans="1:7" ht="15.75" x14ac:dyDescent="0.25">
      <c r="A136" s="45"/>
      <c r="B136" s="45"/>
      <c r="C136" s="45"/>
      <c r="D136" s="45"/>
      <c r="E136" s="45"/>
      <c r="F136" s="45"/>
      <c r="G136" s="45"/>
    </row>
    <row r="137" spans="1:7" ht="15.75" x14ac:dyDescent="0.25">
      <c r="A137" s="45"/>
      <c r="B137" s="45"/>
      <c r="C137" s="45"/>
      <c r="D137" s="45"/>
      <c r="E137" s="45"/>
      <c r="F137" s="45"/>
      <c r="G137" s="45"/>
    </row>
    <row r="138" spans="1:7" ht="15.75" x14ac:dyDescent="0.25">
      <c r="A138" s="45"/>
      <c r="B138" s="45"/>
      <c r="C138" s="45"/>
      <c r="D138" s="45"/>
      <c r="E138" s="45"/>
      <c r="F138" s="45"/>
      <c r="G138" s="45"/>
    </row>
    <row r="139" spans="1:7" ht="15.75" x14ac:dyDescent="0.25">
      <c r="A139" s="45"/>
      <c r="B139" s="45"/>
      <c r="C139" s="45"/>
      <c r="D139" s="45"/>
      <c r="E139" s="45"/>
      <c r="F139" s="45"/>
      <c r="G139" s="45"/>
    </row>
    <row r="140" spans="1:7" ht="15.75" x14ac:dyDescent="0.25">
      <c r="A140" s="45"/>
      <c r="B140" s="45"/>
      <c r="C140" s="45"/>
      <c r="D140" s="45"/>
      <c r="E140" s="45"/>
      <c r="F140" s="45"/>
      <c r="G140" s="45"/>
    </row>
    <row r="141" spans="1:7" ht="15.75" x14ac:dyDescent="0.25">
      <c r="A141" s="45"/>
      <c r="B141" s="45"/>
      <c r="C141" s="45"/>
      <c r="D141" s="45"/>
      <c r="E141" s="45"/>
      <c r="F141" s="45"/>
      <c r="G141" s="45"/>
    </row>
    <row r="142" spans="1:7" ht="15.75" x14ac:dyDescent="0.25">
      <c r="A142" s="45"/>
      <c r="B142" s="45"/>
      <c r="C142" s="45"/>
      <c r="D142" s="45"/>
      <c r="E142" s="45"/>
      <c r="F142" s="45"/>
      <c r="G142" s="45"/>
    </row>
    <row r="143" spans="1:7" ht="15.75" x14ac:dyDescent="0.25">
      <c r="A143" s="45"/>
      <c r="B143" s="45"/>
      <c r="C143" s="45"/>
      <c r="D143" s="45"/>
      <c r="E143" s="45"/>
      <c r="F143" s="45"/>
      <c r="G143" s="45"/>
    </row>
    <row r="144" spans="1:7" ht="15.75" x14ac:dyDescent="0.25">
      <c r="A144" s="45"/>
      <c r="B144" s="45"/>
      <c r="C144" s="45"/>
      <c r="D144" s="45"/>
      <c r="E144" s="45"/>
      <c r="F144" s="45"/>
      <c r="G144" s="45"/>
    </row>
    <row r="145" spans="1:7" ht="15.75" x14ac:dyDescent="0.25">
      <c r="A145" s="45"/>
      <c r="B145" s="45"/>
      <c r="C145" s="45"/>
      <c r="D145" s="45"/>
      <c r="E145" s="45"/>
      <c r="F145" s="45"/>
      <c r="G145" s="45"/>
    </row>
    <row r="146" spans="1:7" ht="15.75" x14ac:dyDescent="0.25">
      <c r="A146" s="45"/>
      <c r="B146" s="45"/>
      <c r="C146" s="45"/>
      <c r="D146" s="45"/>
      <c r="E146" s="45"/>
      <c r="F146" s="45"/>
      <c r="G146" s="45"/>
    </row>
    <row r="147" spans="1:7" ht="15.75" x14ac:dyDescent="0.25">
      <c r="A147" s="45"/>
      <c r="B147" s="45"/>
      <c r="C147" s="45"/>
      <c r="D147" s="45"/>
      <c r="E147" s="45"/>
      <c r="F147" s="45"/>
      <c r="G147" s="45"/>
    </row>
    <row r="148" spans="1:7" ht="15.75" x14ac:dyDescent="0.25">
      <c r="A148" s="45"/>
      <c r="B148" s="45"/>
      <c r="C148" s="45"/>
      <c r="D148" s="45"/>
      <c r="E148" s="45"/>
      <c r="F148" s="45"/>
      <c r="G148" s="45"/>
    </row>
    <row r="149" spans="1:7" ht="15.75" x14ac:dyDescent="0.25">
      <c r="A149" s="45"/>
      <c r="B149" s="45"/>
      <c r="C149" s="45"/>
      <c r="D149" s="45"/>
      <c r="E149" s="45"/>
      <c r="F149" s="45"/>
      <c r="G149" s="45"/>
    </row>
  </sheetData>
  <sheetProtection algorithmName="SHA-512" hashValue="8//J0DCku8CTbOd/3zVtzi+dy584J7BB346OMZh4NxBZrhhpJ/3gqrNOH6V0bPF912zajnB4EzKx+3c0QhTlyg==" saltValue="GbALfdx+NIaBB5o7xV5row==" spinCount="100000" sheet="1" formatCells="0" formatColumns="0" formatRows="0" insertColumns="0" insertRows="0" insertHyperlinks="0" deleteColumns="0" deleteRows="0" sort="0" autoFilter="0" pivotTables="0"/>
  <mergeCells count="6">
    <mergeCell ref="B62:G62"/>
    <mergeCell ref="B60:G60"/>
    <mergeCell ref="B2:G2"/>
    <mergeCell ref="B3:G3"/>
    <mergeCell ref="B4:G4"/>
    <mergeCell ref="B61:G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 1H 2020</vt:lpstr>
      <vt:lpstr>Dec 1H 2021</vt:lpstr>
      <vt:lpstr>Dec 1H 2022</vt:lpstr>
      <vt:lpstr>Dec 1H 2023</vt:lpstr>
      <vt:lpstr>Dec 1H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Sayani</dc:creator>
  <cp:lastModifiedBy>Usman Sayani</cp:lastModifiedBy>
  <dcterms:created xsi:type="dcterms:W3CDTF">2025-06-10T07:31:46Z</dcterms:created>
  <dcterms:modified xsi:type="dcterms:W3CDTF">2025-06-10T10:44:21Z</dcterms:modified>
</cp:coreProperties>
</file>